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720"/>
  </bookViews>
  <sheets>
    <sheet name="ΑΣΚΗΣΗ 1" sheetId="1" r:id="rId1"/>
    <sheet name="ΑΣΚΗΣΗ 2" sheetId="4" r:id="rId2"/>
    <sheet name="ΑΣΚΗΣΗ 3" sheetId="5" r:id="rId3"/>
  </sheets>
  <definedNames>
    <definedName name="OLE_LINK3" localSheetId="1">'ΑΣΚΗΣΗ 2'!#REF!</definedName>
  </definedNames>
  <calcPr calcId="145621"/>
</workbook>
</file>

<file path=xl/calcChain.xml><?xml version="1.0" encoding="utf-8"?>
<calcChain xmlns="http://schemas.openxmlformats.org/spreadsheetml/2006/main">
  <c r="E38" i="4" l="1"/>
  <c r="E37" i="4"/>
  <c r="B11" i="1" l="1"/>
  <c r="D18" i="1" l="1"/>
  <c r="C18" i="1"/>
  <c r="B23" i="5" l="1"/>
  <c r="B33" i="5"/>
  <c r="B32" i="5"/>
  <c r="B34" i="5" s="1"/>
  <c r="B24" i="5" l="1"/>
  <c r="B40" i="5" s="1"/>
  <c r="B41" i="5" s="1"/>
  <c r="B47" i="5" l="1"/>
  <c r="B51" i="5" s="1"/>
  <c r="B42" i="5" l="1"/>
  <c r="B43" i="5" s="1"/>
  <c r="D32" i="4"/>
  <c r="D34" i="4" l="1"/>
  <c r="D33" i="4"/>
  <c r="B27" i="4"/>
  <c r="B13" i="1" l="1"/>
  <c r="B19" i="1" s="1"/>
  <c r="B18" i="1"/>
  <c r="B25" i="1" l="1"/>
  <c r="B26" i="1" s="1"/>
  <c r="E20" i="1" l="1"/>
  <c r="B23" i="1"/>
  <c r="B29" i="1" l="1"/>
  <c r="B31" i="1" s="1"/>
  <c r="F20" i="1" l="1"/>
  <c r="B27" i="1" s="1"/>
  <c r="B24" i="1" l="1"/>
</calcChain>
</file>

<file path=xl/sharedStrings.xml><?xml version="1.0" encoding="utf-8"?>
<sst xmlns="http://schemas.openxmlformats.org/spreadsheetml/2006/main" count="107" uniqueCount="80">
  <si>
    <t xml:space="preserve"> </t>
  </si>
  <si>
    <t>z</t>
  </si>
  <si>
    <t>a</t>
  </si>
  <si>
    <t>Εισερχόμενος αέρας</t>
  </si>
  <si>
    <t>Εξερχόμενος αέρας</t>
  </si>
  <si>
    <t>ΣΧΟΛΗ ΧΗΜΙΚΩΝ ΜΗΧΑΝΙΚΩΝ</t>
  </si>
  <si>
    <t>ΕΙΣΑΓΩΓΗ ΣΤΗ ΧΗΜΙΚΗ ΜΗΧΑΝΙΚΗ</t>
  </si>
  <si>
    <t>ΠΑΡΑΜΕΤΡΟΣ</t>
  </si>
  <si>
    <t>ΔΕΔΟΜΕΝΑ</t>
  </si>
  <si>
    <t>ΑΠΟΤΕΛΕΣΜΑΤΑ</t>
  </si>
  <si>
    <t>Συστατικό</t>
  </si>
  <si>
    <t>mol/mol</t>
  </si>
  <si>
    <t>ΜΙΓΜΑ</t>
  </si>
  <si>
    <t>(α)</t>
  </si>
  <si>
    <t>(β)</t>
  </si>
  <si>
    <r>
      <t>T</t>
    </r>
    <r>
      <rPr>
        <vertAlign val="subscript"/>
        <sz val="10"/>
        <rFont val="Arial"/>
        <family val="2"/>
        <charset val="161"/>
      </rPr>
      <t>c</t>
    </r>
    <r>
      <rPr>
        <sz val="10"/>
        <rFont val="Arial"/>
        <family val="2"/>
        <charset val="161"/>
      </rPr>
      <t>' (K)</t>
    </r>
  </si>
  <si>
    <r>
      <t>P</t>
    </r>
    <r>
      <rPr>
        <vertAlign val="subscript"/>
        <sz val="10"/>
        <rFont val="Arial"/>
        <family val="2"/>
        <charset val="161"/>
      </rPr>
      <t>c</t>
    </r>
    <r>
      <rPr>
        <sz val="10"/>
        <rFont val="Arial"/>
        <family val="2"/>
        <charset val="161"/>
      </rPr>
      <t>' (atm)</t>
    </r>
  </si>
  <si>
    <r>
      <t>h</t>
    </r>
    <r>
      <rPr>
        <vertAlign val="subscript"/>
        <sz val="10"/>
        <rFont val="Arial"/>
        <family val="2"/>
        <charset val="161"/>
      </rPr>
      <t>r</t>
    </r>
    <r>
      <rPr>
        <sz val="10"/>
        <rFont val="Arial"/>
        <family val="2"/>
        <charset val="161"/>
      </rPr>
      <t xml:space="preserve"> (%)</t>
    </r>
  </si>
  <si>
    <r>
      <t>Ṽ</t>
    </r>
    <r>
      <rPr>
        <vertAlign val="subscript"/>
        <sz val="10"/>
        <color indexed="8"/>
        <rFont val="Arial"/>
        <family val="2"/>
        <charset val="161"/>
      </rPr>
      <t xml:space="preserve">H </t>
    </r>
    <r>
      <rPr>
        <sz val="10"/>
        <color indexed="8"/>
        <rFont val="Arial"/>
        <family val="2"/>
        <charset val="161"/>
      </rPr>
      <t>(m</t>
    </r>
    <r>
      <rPr>
        <vertAlign val="superscript"/>
        <sz val="10"/>
        <color indexed="8"/>
        <rFont val="Arial"/>
        <family val="2"/>
        <charset val="161"/>
      </rPr>
      <t>3</t>
    </r>
    <r>
      <rPr>
        <vertAlign val="subscript"/>
        <sz val="10"/>
        <color indexed="8"/>
        <rFont val="Arial"/>
        <family val="2"/>
        <charset val="161"/>
      </rPr>
      <t xml:space="preserve"> </t>
    </r>
    <r>
      <rPr>
        <sz val="10"/>
        <color indexed="8"/>
        <rFont val="Arial"/>
        <family val="2"/>
        <charset val="161"/>
      </rPr>
      <t>ΥΑ/kg ΞΑ)</t>
    </r>
  </si>
  <si>
    <r>
      <t>Τ (</t>
    </r>
    <r>
      <rPr>
        <vertAlign val="superscript"/>
        <sz val="10"/>
        <rFont val="Arial"/>
        <family val="2"/>
        <charset val="161"/>
      </rPr>
      <t>o</t>
    </r>
    <r>
      <rPr>
        <sz val="10"/>
        <rFont val="Arial"/>
        <family val="2"/>
        <charset val="161"/>
      </rPr>
      <t>C)</t>
    </r>
  </si>
  <si>
    <t>(γ)</t>
  </si>
  <si>
    <t>(δ)</t>
  </si>
  <si>
    <r>
      <t>N</t>
    </r>
    <r>
      <rPr>
        <vertAlign val="subscript"/>
        <sz val="10"/>
        <rFont val="Arial"/>
        <family val="2"/>
        <charset val="161"/>
      </rPr>
      <t>2</t>
    </r>
  </si>
  <si>
    <t>V (L)</t>
  </si>
  <si>
    <t>m (kg)</t>
  </si>
  <si>
    <r>
      <t>P</t>
    </r>
    <r>
      <rPr>
        <vertAlign val="subscript"/>
        <sz val="10"/>
        <rFont val="Arial"/>
        <family val="2"/>
        <charset val="161"/>
      </rPr>
      <t>σχ</t>
    </r>
    <r>
      <rPr>
        <sz val="10"/>
        <rFont val="Arial"/>
        <family val="2"/>
        <charset val="161"/>
      </rPr>
      <t xml:space="preserve"> (atm)</t>
    </r>
  </si>
  <si>
    <r>
      <t>P</t>
    </r>
    <r>
      <rPr>
        <vertAlign val="subscript"/>
        <sz val="10"/>
        <rFont val="Arial"/>
        <family val="2"/>
        <charset val="161"/>
      </rPr>
      <t>απολ</t>
    </r>
    <r>
      <rPr>
        <sz val="10"/>
        <rFont val="Arial"/>
        <family val="2"/>
        <charset val="161"/>
      </rPr>
      <t xml:space="preserve"> (atm)</t>
    </r>
  </si>
  <si>
    <r>
      <t>Mr</t>
    </r>
    <r>
      <rPr>
        <vertAlign val="subscript"/>
        <sz val="10"/>
        <rFont val="Arial"/>
        <family val="2"/>
        <charset val="161"/>
      </rPr>
      <t>mix</t>
    </r>
  </si>
  <si>
    <t>Ṽ (L/mol)</t>
  </si>
  <si>
    <r>
      <t>P</t>
    </r>
    <r>
      <rPr>
        <vertAlign val="subscript"/>
        <sz val="10"/>
        <rFont val="Arial"/>
        <family val="2"/>
        <charset val="161"/>
      </rPr>
      <t>r</t>
    </r>
  </si>
  <si>
    <t>Προκύπτει από τη σχέση: PṼ=zRT</t>
  </si>
  <si>
    <r>
      <t>T</t>
    </r>
    <r>
      <rPr>
        <vertAlign val="subscript"/>
        <sz val="10"/>
        <rFont val="Arial"/>
        <family val="2"/>
        <charset val="161"/>
      </rPr>
      <t>c</t>
    </r>
    <r>
      <rPr>
        <sz val="10"/>
        <rFont val="Arial"/>
        <family val="2"/>
        <charset val="161"/>
      </rPr>
      <t xml:space="preserve"> (K)</t>
    </r>
  </si>
  <si>
    <r>
      <t>P</t>
    </r>
    <r>
      <rPr>
        <vertAlign val="subscript"/>
        <sz val="10"/>
        <rFont val="Arial"/>
        <family val="2"/>
        <charset val="161"/>
      </rPr>
      <t>c</t>
    </r>
    <r>
      <rPr>
        <sz val="10"/>
        <rFont val="Arial"/>
        <family val="2"/>
        <charset val="161"/>
      </rPr>
      <t xml:space="preserve"> (atm)</t>
    </r>
  </si>
  <si>
    <r>
      <t>Τ(</t>
    </r>
    <r>
      <rPr>
        <b/>
        <vertAlign val="superscript"/>
        <sz val="10"/>
        <rFont val="Arial"/>
        <family val="2"/>
        <charset val="161"/>
      </rPr>
      <t>o</t>
    </r>
    <r>
      <rPr>
        <b/>
        <sz val="10"/>
        <rFont val="Arial"/>
        <family val="2"/>
        <charset val="161"/>
      </rPr>
      <t>C)</t>
    </r>
  </si>
  <si>
    <r>
      <t>Ṽ</t>
    </r>
    <r>
      <rPr>
        <vertAlign val="subscript"/>
        <sz val="10"/>
        <rFont val="Arial"/>
        <family val="2"/>
        <charset val="161"/>
      </rPr>
      <t>r</t>
    </r>
    <r>
      <rPr>
        <vertAlign val="superscript"/>
        <sz val="10"/>
        <rFont val="Arial"/>
        <family val="2"/>
        <charset val="161"/>
      </rPr>
      <t>ideal</t>
    </r>
  </si>
  <si>
    <r>
      <t>Προκύπτει από το διάγραμμα συμπιεστότητας με βάση τα υπολογισθέντα P</t>
    </r>
    <r>
      <rPr>
        <vertAlign val="subscript"/>
        <sz val="10"/>
        <rFont val="Arial"/>
        <family val="2"/>
        <charset val="161"/>
      </rPr>
      <t>r</t>
    </r>
    <r>
      <rPr>
        <sz val="10"/>
        <rFont val="Arial"/>
        <family val="2"/>
        <charset val="161"/>
      </rPr>
      <t xml:space="preserve"> και Ṽ</t>
    </r>
    <r>
      <rPr>
        <vertAlign val="subscript"/>
        <sz val="10"/>
        <rFont val="Arial"/>
        <family val="2"/>
        <charset val="161"/>
      </rPr>
      <t>r</t>
    </r>
    <r>
      <rPr>
        <vertAlign val="superscript"/>
        <sz val="10"/>
        <rFont val="Arial"/>
        <family val="2"/>
        <charset val="161"/>
      </rPr>
      <t xml:space="preserve">ideal  </t>
    </r>
  </si>
  <si>
    <t>Β' ΣΕΙΡΑ ΑΣΚΗΣΕΩΝ</t>
  </si>
  <si>
    <r>
      <t>T</t>
    </r>
    <r>
      <rPr>
        <vertAlign val="subscript"/>
        <sz val="10"/>
        <rFont val="Arial"/>
        <family val="2"/>
        <charset val="161"/>
      </rPr>
      <t xml:space="preserve">dp </t>
    </r>
    <r>
      <rPr>
        <sz val="10"/>
        <rFont val="Arial"/>
        <family val="2"/>
        <charset val="161"/>
      </rPr>
      <t>(</t>
    </r>
    <r>
      <rPr>
        <vertAlign val="superscript"/>
        <sz val="10"/>
        <rFont val="Arial"/>
        <family val="2"/>
        <charset val="161"/>
      </rPr>
      <t>o</t>
    </r>
    <r>
      <rPr>
        <sz val="10"/>
        <rFont val="Arial"/>
        <family val="2"/>
        <charset val="161"/>
      </rPr>
      <t>C)</t>
    </r>
  </si>
  <si>
    <r>
      <t>h</t>
    </r>
    <r>
      <rPr>
        <b/>
        <vertAlign val="subscript"/>
        <sz val="10"/>
        <rFont val="Arial"/>
        <family val="2"/>
        <charset val="161"/>
      </rPr>
      <t>a</t>
    </r>
    <r>
      <rPr>
        <b/>
        <sz val="10"/>
        <rFont val="Arial"/>
        <family val="2"/>
        <charset val="161"/>
      </rPr>
      <t xml:space="preserve"> (g H</t>
    </r>
    <r>
      <rPr>
        <b/>
        <vertAlign val="subscript"/>
        <sz val="10"/>
        <rFont val="Arial"/>
        <family val="2"/>
        <charset val="161"/>
      </rPr>
      <t>2</t>
    </r>
    <r>
      <rPr>
        <b/>
        <sz val="10"/>
        <rFont val="Arial"/>
        <family val="2"/>
        <charset val="161"/>
      </rPr>
      <t>O)/kg ΞΑ)</t>
    </r>
  </si>
  <si>
    <t>Ĥ (kJ/kg ΞΑ)</t>
  </si>
  <si>
    <r>
      <t>Ṽ</t>
    </r>
    <r>
      <rPr>
        <vertAlign val="subscript"/>
        <sz val="10"/>
        <color indexed="8"/>
        <rFont val="Arial"/>
        <family val="2"/>
        <charset val="161"/>
      </rPr>
      <t>H</t>
    </r>
    <r>
      <rPr>
        <sz val="10"/>
        <color indexed="8"/>
        <rFont val="Arial"/>
        <family val="2"/>
        <charset val="161"/>
      </rPr>
      <t xml:space="preserve"> (m</t>
    </r>
    <r>
      <rPr>
        <vertAlign val="superscript"/>
        <sz val="10"/>
        <color indexed="8"/>
        <rFont val="Arial"/>
        <family val="2"/>
        <charset val="161"/>
      </rPr>
      <t>3</t>
    </r>
    <r>
      <rPr>
        <vertAlign val="subscript"/>
        <sz val="10"/>
        <color indexed="8"/>
        <rFont val="Arial"/>
        <family val="2"/>
        <charset val="161"/>
      </rPr>
      <t xml:space="preserve"> </t>
    </r>
    <r>
      <rPr>
        <sz val="10"/>
        <color indexed="8"/>
        <rFont val="Arial"/>
        <family val="2"/>
        <charset val="161"/>
      </rPr>
      <t>ΥΑ/kg ΞΑ)</t>
    </r>
  </si>
  <si>
    <t xml:space="preserve">Τροφοδοσία ΞΑ (t/h) </t>
  </si>
  <si>
    <t xml:space="preserve">Τροφοδοσία διαλύματος χλ. άλατος (t/h) </t>
  </si>
  <si>
    <t xml:space="preserve">Περιεκτικότητα χλ. άλατος στην εισροή (w/w) </t>
  </si>
  <si>
    <t xml:space="preserve">Περιεκτικότητα χλ. άλατος στην εκροή (w/w) </t>
  </si>
  <si>
    <r>
      <t>T</t>
    </r>
    <r>
      <rPr>
        <b/>
        <vertAlign val="subscript"/>
        <sz val="10"/>
        <rFont val="Arial"/>
        <family val="2"/>
        <charset val="161"/>
      </rPr>
      <t xml:space="preserve">wb </t>
    </r>
    <r>
      <rPr>
        <b/>
        <sz val="10"/>
        <rFont val="Arial"/>
        <family val="2"/>
        <charset val="161"/>
      </rPr>
      <t>(</t>
    </r>
    <r>
      <rPr>
        <b/>
        <vertAlign val="superscript"/>
        <sz val="10"/>
        <rFont val="Arial"/>
        <family val="2"/>
        <charset val="161"/>
      </rPr>
      <t>o</t>
    </r>
    <r>
      <rPr>
        <b/>
        <sz val="10"/>
        <rFont val="Arial"/>
        <family val="2"/>
        <charset val="161"/>
      </rPr>
      <t>C)</t>
    </r>
  </si>
  <si>
    <r>
      <t>T (</t>
    </r>
    <r>
      <rPr>
        <vertAlign val="superscript"/>
        <sz val="10"/>
        <rFont val="Arial"/>
        <family val="2"/>
        <charset val="161"/>
      </rPr>
      <t>o</t>
    </r>
    <r>
      <rPr>
        <sz val="10"/>
        <rFont val="Arial"/>
        <family val="2"/>
        <charset val="161"/>
      </rPr>
      <t>C)</t>
    </r>
  </si>
  <si>
    <t>P(bar)</t>
  </si>
  <si>
    <t>Ĥ (kJ/kg)</t>
  </si>
  <si>
    <r>
      <t>Ṽ (m</t>
    </r>
    <r>
      <rPr>
        <vertAlign val="superscript"/>
        <sz val="10"/>
        <rFont val="Arial"/>
        <family val="2"/>
        <charset val="161"/>
      </rPr>
      <t>3</t>
    </r>
    <r>
      <rPr>
        <sz val="10"/>
        <rFont val="Arial"/>
        <family val="2"/>
        <charset val="161"/>
      </rPr>
      <t>/kg)</t>
    </r>
  </si>
  <si>
    <r>
      <t>Τ</t>
    </r>
    <r>
      <rPr>
        <vertAlign val="subscript"/>
        <sz val="10"/>
        <rFont val="Arial"/>
        <family val="2"/>
        <charset val="161"/>
      </rPr>
      <t>in</t>
    </r>
    <r>
      <rPr>
        <sz val="10"/>
        <rFont val="Arial"/>
        <family val="2"/>
        <charset val="161"/>
      </rPr>
      <t xml:space="preserve"> (</t>
    </r>
    <r>
      <rPr>
        <vertAlign val="superscript"/>
        <sz val="10"/>
        <rFont val="Arial"/>
        <family val="2"/>
        <charset val="161"/>
      </rPr>
      <t>o</t>
    </r>
    <r>
      <rPr>
        <sz val="10"/>
        <rFont val="Arial"/>
        <family val="2"/>
        <charset val="161"/>
      </rPr>
      <t>C)</t>
    </r>
  </si>
  <si>
    <r>
      <t>34.31*10</t>
    </r>
    <r>
      <rPr>
        <vertAlign val="superscript"/>
        <sz val="10"/>
        <color indexed="8"/>
        <rFont val="Arial"/>
        <family val="2"/>
        <charset val="161"/>
      </rPr>
      <t>-3</t>
    </r>
    <r>
      <rPr>
        <sz val="10"/>
        <color indexed="8"/>
        <rFont val="Arial"/>
        <family val="2"/>
        <charset val="161"/>
      </rPr>
      <t xml:space="preserve"> + 5.469*10</t>
    </r>
    <r>
      <rPr>
        <vertAlign val="superscript"/>
        <sz val="10"/>
        <color indexed="8"/>
        <rFont val="Arial"/>
        <family val="2"/>
        <charset val="161"/>
      </rPr>
      <t>-5</t>
    </r>
    <r>
      <rPr>
        <sz val="10"/>
        <color indexed="8"/>
        <rFont val="Arial"/>
        <family val="2"/>
        <charset val="161"/>
      </rPr>
      <t>T + 0.361*10</t>
    </r>
    <r>
      <rPr>
        <vertAlign val="superscript"/>
        <sz val="10"/>
        <color indexed="8"/>
        <rFont val="Arial"/>
        <family val="2"/>
        <charset val="161"/>
      </rPr>
      <t>-8</t>
    </r>
    <r>
      <rPr>
        <sz val="10"/>
        <color indexed="8"/>
        <rFont val="Arial"/>
        <family val="2"/>
        <charset val="161"/>
      </rPr>
      <t>T</t>
    </r>
    <r>
      <rPr>
        <vertAlign val="superscript"/>
        <sz val="10"/>
        <color indexed="8"/>
        <rFont val="Arial"/>
        <family val="2"/>
        <charset val="161"/>
      </rPr>
      <t>2</t>
    </r>
    <r>
      <rPr>
        <sz val="10"/>
        <color indexed="8"/>
        <rFont val="Arial"/>
        <family val="2"/>
        <charset val="161"/>
      </rPr>
      <t xml:space="preserve"> -11.00*10</t>
    </r>
    <r>
      <rPr>
        <vertAlign val="superscript"/>
        <sz val="10"/>
        <color indexed="8"/>
        <rFont val="Arial"/>
        <family val="2"/>
        <charset val="161"/>
      </rPr>
      <t>-12</t>
    </r>
    <r>
      <rPr>
        <sz val="10"/>
        <color indexed="8"/>
        <rFont val="Arial"/>
        <family val="2"/>
        <charset val="161"/>
      </rPr>
      <t>T</t>
    </r>
    <r>
      <rPr>
        <vertAlign val="superscript"/>
        <sz val="10"/>
        <color indexed="8"/>
        <rFont val="Arial"/>
        <family val="2"/>
        <charset val="161"/>
      </rPr>
      <t>3</t>
    </r>
  </si>
  <si>
    <r>
      <t>49.37*10</t>
    </r>
    <r>
      <rPr>
        <vertAlign val="superscript"/>
        <sz val="10"/>
        <color indexed="8"/>
        <rFont val="Arial"/>
        <family val="2"/>
        <charset val="161"/>
      </rPr>
      <t>-3</t>
    </r>
    <r>
      <rPr>
        <sz val="10"/>
        <color indexed="8"/>
        <rFont val="Arial"/>
        <family val="2"/>
        <charset val="161"/>
      </rPr>
      <t xml:space="preserve"> + 13.92*10</t>
    </r>
    <r>
      <rPr>
        <vertAlign val="superscript"/>
        <sz val="10"/>
        <color indexed="8"/>
        <rFont val="Arial"/>
        <family val="2"/>
        <charset val="161"/>
      </rPr>
      <t>-5</t>
    </r>
    <r>
      <rPr>
        <sz val="10"/>
        <color indexed="8"/>
        <rFont val="Arial"/>
        <family val="2"/>
        <charset val="161"/>
      </rPr>
      <t>T - 5.816*10</t>
    </r>
    <r>
      <rPr>
        <vertAlign val="superscript"/>
        <sz val="10"/>
        <color indexed="8"/>
        <rFont val="Arial"/>
        <family val="2"/>
        <charset val="161"/>
      </rPr>
      <t>-8</t>
    </r>
    <r>
      <rPr>
        <sz val="10"/>
        <color indexed="8"/>
        <rFont val="Arial"/>
        <family val="2"/>
        <charset val="161"/>
      </rPr>
      <t>T</t>
    </r>
    <r>
      <rPr>
        <vertAlign val="superscript"/>
        <sz val="10"/>
        <color indexed="8"/>
        <rFont val="Arial"/>
        <family val="2"/>
        <charset val="161"/>
      </rPr>
      <t xml:space="preserve">2 </t>
    </r>
    <r>
      <rPr>
        <sz val="10"/>
        <color indexed="8"/>
        <rFont val="Arial"/>
        <family val="2"/>
        <charset val="161"/>
      </rPr>
      <t>+ 7.280*10</t>
    </r>
    <r>
      <rPr>
        <vertAlign val="superscript"/>
        <sz val="10"/>
        <color indexed="8"/>
        <rFont val="Arial"/>
        <family val="2"/>
        <charset val="161"/>
      </rPr>
      <t>-12</t>
    </r>
    <r>
      <rPr>
        <sz val="10"/>
        <color indexed="8"/>
        <rFont val="Arial"/>
        <family val="2"/>
        <charset val="161"/>
      </rPr>
      <t>T</t>
    </r>
    <r>
      <rPr>
        <vertAlign val="superscript"/>
        <sz val="10"/>
        <color indexed="8"/>
        <rFont val="Arial"/>
        <family val="2"/>
        <charset val="161"/>
      </rPr>
      <t>3</t>
    </r>
  </si>
  <si>
    <t>Υπέρθερμος ατμός</t>
  </si>
  <si>
    <t>Υπέρθερμος ατμός (t/h)</t>
  </si>
  <si>
    <r>
      <t>Υπέρθερμος ατμός (m</t>
    </r>
    <r>
      <rPr>
        <b/>
        <vertAlign val="superscript"/>
        <sz val="10"/>
        <rFont val="Arial"/>
        <family val="2"/>
        <charset val="161"/>
      </rPr>
      <t>3</t>
    </r>
    <r>
      <rPr>
        <b/>
        <sz val="10"/>
        <rFont val="Arial"/>
        <family val="2"/>
        <charset val="161"/>
      </rPr>
      <t>/h)</t>
    </r>
  </si>
  <si>
    <r>
      <t>Κορεσμένος ατμός (m</t>
    </r>
    <r>
      <rPr>
        <b/>
        <vertAlign val="superscript"/>
        <sz val="10"/>
        <rFont val="Arial"/>
        <family val="2"/>
        <charset val="161"/>
      </rPr>
      <t>3</t>
    </r>
    <r>
      <rPr>
        <b/>
        <sz val="10"/>
        <rFont val="Arial"/>
        <family val="2"/>
        <charset val="161"/>
      </rPr>
      <t>/h)</t>
    </r>
  </si>
  <si>
    <t>P (bar)</t>
  </si>
  <si>
    <t>Ροή διαλύματος χλ.άλατος στην εκροή (t/h)</t>
  </si>
  <si>
    <t>ΑΚΑΔ. ΕΤΟΣ 2023-24</t>
  </si>
  <si>
    <r>
      <t>yH</t>
    </r>
    <r>
      <rPr>
        <vertAlign val="subscript"/>
        <sz val="10"/>
        <rFont val="Arial"/>
        <family val="2"/>
        <charset val="161"/>
      </rPr>
      <t>2</t>
    </r>
  </si>
  <si>
    <r>
      <t>YN</t>
    </r>
    <r>
      <rPr>
        <vertAlign val="subscript"/>
        <sz val="10"/>
        <rFont val="Arial"/>
        <family val="2"/>
        <charset val="161"/>
      </rPr>
      <t>2</t>
    </r>
  </si>
  <si>
    <r>
      <t>MrH</t>
    </r>
    <r>
      <rPr>
        <vertAlign val="subscript"/>
        <sz val="10"/>
        <rFont val="Arial"/>
        <family val="2"/>
        <charset val="161"/>
      </rPr>
      <t>2</t>
    </r>
  </si>
  <si>
    <r>
      <t>MrN</t>
    </r>
    <r>
      <rPr>
        <vertAlign val="subscript"/>
        <sz val="10"/>
        <rFont val="Arial"/>
        <family val="2"/>
        <charset val="161"/>
      </rPr>
      <t>2</t>
    </r>
  </si>
  <si>
    <r>
      <t>H</t>
    </r>
    <r>
      <rPr>
        <vertAlign val="subscript"/>
        <sz val="10"/>
        <rFont val="Arial"/>
        <family val="2"/>
        <charset val="161"/>
      </rPr>
      <t>2</t>
    </r>
  </si>
  <si>
    <t>Κορεσμένος ατμός (t/h)</t>
  </si>
  <si>
    <r>
      <t>C</t>
    </r>
    <r>
      <rPr>
        <vertAlign val="subscript"/>
        <sz val="10"/>
        <rFont val="Arial"/>
        <family val="2"/>
        <charset val="161"/>
      </rPr>
      <t>p</t>
    </r>
    <r>
      <rPr>
        <sz val="10"/>
        <rFont val="Arial"/>
        <family val="2"/>
        <charset val="161"/>
      </rPr>
      <t>,</t>
    </r>
    <r>
      <rPr>
        <vertAlign val="subscript"/>
        <sz val="10"/>
        <rFont val="Arial"/>
        <family val="2"/>
        <charset val="161"/>
      </rPr>
      <t>C3H8</t>
    </r>
    <r>
      <rPr>
        <sz val="10"/>
        <rFont val="Arial"/>
        <family val="2"/>
        <charset val="161"/>
      </rPr>
      <t xml:space="preserve"> (kJ/mol/oC)</t>
    </r>
  </si>
  <si>
    <r>
      <t>T</t>
    </r>
    <r>
      <rPr>
        <vertAlign val="subscript"/>
        <sz val="10"/>
        <rFont val="Arial"/>
        <family val="2"/>
        <charset val="161"/>
      </rPr>
      <t xml:space="preserve">out </t>
    </r>
    <r>
      <rPr>
        <sz val="10"/>
        <rFont val="Arial"/>
        <family val="2"/>
        <charset val="161"/>
      </rPr>
      <t>(</t>
    </r>
    <r>
      <rPr>
        <vertAlign val="superscript"/>
        <sz val="10"/>
        <rFont val="Arial"/>
        <family val="2"/>
        <charset val="161"/>
      </rPr>
      <t>o</t>
    </r>
    <r>
      <rPr>
        <sz val="10"/>
        <rFont val="Arial"/>
        <family val="2"/>
        <charset val="161"/>
      </rPr>
      <t>C)</t>
    </r>
  </si>
  <si>
    <t>Τροφοδ. μίγμ. (m3 STP/h)</t>
  </si>
  <si>
    <t>Τροφοδοσία μίγμ. (kmol/h)</t>
  </si>
  <si>
    <t>CH4 (mol/mol)</t>
  </si>
  <si>
    <t>C2H6 (mol/mol)</t>
  </si>
  <si>
    <r>
      <t>V̇</t>
    </r>
    <r>
      <rPr>
        <b/>
        <vertAlign val="subscript"/>
        <sz val="10"/>
        <rFont val="Arial"/>
        <family val="2"/>
        <charset val="161"/>
      </rPr>
      <t>μετρητή</t>
    </r>
    <r>
      <rPr>
        <b/>
        <sz val="10"/>
        <rFont val="Arial"/>
        <family val="2"/>
        <charset val="161"/>
      </rPr>
      <t xml:space="preserve"> (m</t>
    </r>
    <r>
      <rPr>
        <b/>
        <vertAlign val="superscript"/>
        <sz val="10"/>
        <rFont val="Arial"/>
        <family val="2"/>
        <charset val="161"/>
      </rPr>
      <t>3</t>
    </r>
    <r>
      <rPr>
        <b/>
        <sz val="10"/>
        <rFont val="Arial"/>
        <family val="2"/>
        <charset val="161"/>
      </rPr>
      <t>/h)</t>
    </r>
  </si>
  <si>
    <r>
      <t>kJ/(m</t>
    </r>
    <r>
      <rPr>
        <b/>
        <vertAlign val="superscript"/>
        <sz val="10"/>
        <rFont val="Arial"/>
        <family val="2"/>
        <charset val="161"/>
      </rPr>
      <t xml:space="preserve">3 </t>
    </r>
    <r>
      <rPr>
        <b/>
        <sz val="10"/>
        <rFont val="Arial"/>
        <family val="2"/>
        <charset val="161"/>
      </rPr>
      <t>μίγμ.)</t>
    </r>
  </si>
  <si>
    <r>
      <t>ΔĤ</t>
    </r>
    <r>
      <rPr>
        <vertAlign val="subscript"/>
        <sz val="10"/>
        <rFont val="Arial"/>
        <family val="2"/>
        <charset val="161"/>
      </rPr>
      <t>,CH4</t>
    </r>
    <r>
      <rPr>
        <sz val="10"/>
        <rFont val="Arial"/>
        <family val="2"/>
        <charset val="161"/>
      </rPr>
      <t xml:space="preserve"> (kJ/mol)</t>
    </r>
  </si>
  <si>
    <r>
      <t>ΔĤ</t>
    </r>
    <r>
      <rPr>
        <vertAlign val="subscript"/>
        <sz val="10"/>
        <rFont val="Arial"/>
        <family val="2"/>
        <charset val="161"/>
      </rPr>
      <t>,C2H6</t>
    </r>
    <r>
      <rPr>
        <sz val="10"/>
        <rFont val="Arial"/>
        <family val="2"/>
        <charset val="161"/>
      </rPr>
      <t xml:space="preserve"> (kJ/mol)</t>
    </r>
  </si>
  <si>
    <r>
      <t>ΔĤ</t>
    </r>
    <r>
      <rPr>
        <vertAlign val="subscript"/>
        <sz val="10"/>
        <rFont val="Arial"/>
        <family val="2"/>
        <charset val="161"/>
      </rPr>
      <t>,mix</t>
    </r>
    <r>
      <rPr>
        <sz val="10"/>
        <rFont val="Arial"/>
        <family val="2"/>
        <charset val="161"/>
      </rPr>
      <t xml:space="preserve"> (kJ/mol)</t>
    </r>
  </si>
  <si>
    <t>Κορεσμένος ατμός</t>
  </si>
  <si>
    <r>
      <t>Ογκομετρική ροή (υγρού) αέρα στην είσοδο (m</t>
    </r>
    <r>
      <rPr>
        <b/>
        <vertAlign val="superscript"/>
        <sz val="10"/>
        <color theme="1"/>
        <rFont val="Arial"/>
        <family val="2"/>
        <charset val="161"/>
      </rPr>
      <t>3</t>
    </r>
    <r>
      <rPr>
        <b/>
        <sz val="10"/>
        <color theme="1"/>
        <rFont val="Arial"/>
        <family val="2"/>
        <charset val="161"/>
      </rPr>
      <t>/h)</t>
    </r>
  </si>
  <si>
    <r>
      <t>Ογκομετρική ροή (υγρού) αέρα στην έξοδο (m</t>
    </r>
    <r>
      <rPr>
        <b/>
        <vertAlign val="superscript"/>
        <sz val="10"/>
        <color theme="1"/>
        <rFont val="Arial"/>
        <family val="2"/>
        <charset val="161"/>
      </rPr>
      <t>3</t>
    </r>
    <r>
      <rPr>
        <b/>
        <sz val="10"/>
        <color theme="1"/>
        <rFont val="Arial"/>
        <family val="2"/>
        <charset val="161"/>
      </rPr>
      <t>/h)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</si>
</sst>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%"/>
    <numFmt numFmtId="168" formatCode="0.000E+00"/>
  </numFmts>
  <fonts count="16" x14ac:knownFonts="1">
    <font>
      <sz val="10"/>
      <name val="Arial"/>
      <charset val="161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sz val="10"/>
      <color indexed="8"/>
      <name val="Arial"/>
      <family val="2"/>
      <charset val="161"/>
    </font>
    <font>
      <vertAlign val="subscript"/>
      <sz val="10"/>
      <color indexed="8"/>
      <name val="Arial"/>
      <family val="2"/>
      <charset val="161"/>
    </font>
    <font>
      <vertAlign val="superscript"/>
      <sz val="10"/>
      <color indexed="8"/>
      <name val="Arial"/>
      <family val="2"/>
      <charset val="161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vertAlign val="subscript"/>
      <sz val="10"/>
      <name val="Arial"/>
      <family val="2"/>
      <charset val="161"/>
    </font>
    <font>
      <vertAlign val="superscript"/>
      <sz val="10"/>
      <name val="Arial"/>
      <family val="2"/>
      <charset val="161"/>
    </font>
    <font>
      <b/>
      <vertAlign val="superscript"/>
      <sz val="10"/>
      <name val="Arial"/>
      <family val="2"/>
      <charset val="161"/>
    </font>
    <font>
      <b/>
      <sz val="12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vertAlign val="subscript"/>
      <sz val="10"/>
      <name val="Arial"/>
      <family val="2"/>
      <charset val="161"/>
    </font>
    <font>
      <b/>
      <sz val="10"/>
      <color theme="1"/>
      <name val="Arial"/>
      <family val="2"/>
      <charset val="161"/>
    </font>
    <font>
      <b/>
      <vertAlign val="superscript"/>
      <sz val="10"/>
      <color theme="1"/>
      <name val="Arial"/>
      <family val="2"/>
      <charset val="161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gradientFill>
        <stop position="0">
          <color rgb="FFFFFF00"/>
        </stop>
        <stop position="1">
          <color rgb="FF00B050"/>
        </stop>
      </gradientFill>
    </fill>
    <fill>
      <patternFill patternType="solid">
        <fgColor rgb="FFFFFF00"/>
        <bgColor auto="1"/>
      </patternFill>
    </fill>
    <fill>
      <patternFill patternType="solid">
        <fgColor rgb="FF00FF00"/>
        <bgColor auto="1"/>
      </patternFill>
    </fill>
    <fill>
      <gradientFill>
        <stop position="0">
          <color rgb="FFFFFF00"/>
        </stop>
        <stop position="1">
          <color rgb="FF00FF00"/>
        </stop>
      </gradientFill>
    </fill>
    <fill>
      <gradientFill>
        <stop position="0">
          <color rgb="FF00B050"/>
        </stop>
        <stop position="1">
          <color rgb="FFFFFF00"/>
        </stop>
      </gradient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2" fontId="0" fillId="0" borderId="0" xfId="0" applyNumberFormat="1"/>
    <xf numFmtId="0" fontId="6" fillId="0" borderId="0" xfId="0" applyFont="1"/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horizontal="left"/>
    </xf>
    <xf numFmtId="0" fontId="7" fillId="3" borderId="0" xfId="0" applyFont="1" applyFill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1" xfId="0" applyBorder="1"/>
    <xf numFmtId="0" fontId="2" fillId="0" borderId="0" xfId="0" applyFont="1" applyAlignment="1">
      <alignment vertical="center"/>
    </xf>
    <xf numFmtId="164" fontId="0" fillId="0" borderId="1" xfId="0" applyNumberForma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0" fillId="5" borderId="0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4" fontId="0" fillId="8" borderId="4" xfId="0" applyNumberFormat="1" applyFill="1" applyBorder="1" applyAlignment="1">
      <alignment horizontal="center" vertical="center"/>
    </xf>
    <xf numFmtId="2" fontId="0" fillId="8" borderId="6" xfId="0" applyNumberFormat="1" applyFill="1" applyBorder="1" applyAlignment="1">
      <alignment horizontal="center" vertical="center"/>
    </xf>
    <xf numFmtId="165" fontId="0" fillId="8" borderId="6" xfId="0" applyNumberFormat="1" applyFill="1" applyBorder="1" applyAlignment="1">
      <alignment horizontal="center" vertical="center"/>
    </xf>
    <xf numFmtId="164" fontId="0" fillId="8" borderId="6" xfId="0" applyNumberFormat="1" applyFill="1" applyBorder="1" applyAlignment="1">
      <alignment horizontal="center" vertical="center"/>
    </xf>
    <xf numFmtId="164" fontId="0" fillId="8" borderId="9" xfId="0" applyNumberForma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6" fillId="0" borderId="7" xfId="0" applyFont="1" applyBorder="1" applyAlignment="1">
      <alignment horizontal="center"/>
    </xf>
    <xf numFmtId="0" fontId="0" fillId="5" borderId="8" xfId="0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0" fontId="6" fillId="0" borderId="5" xfId="0" applyFont="1" applyFill="1" applyBorder="1" applyAlignment="1">
      <alignment vertical="center"/>
    </xf>
    <xf numFmtId="0" fontId="0" fillId="5" borderId="6" xfId="0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1" fontId="0" fillId="7" borderId="4" xfId="0" applyNumberFormat="1" applyFill="1" applyBorder="1" applyAlignment="1">
      <alignment horizontal="center" vertical="center"/>
    </xf>
    <xf numFmtId="164" fontId="0" fillId="7" borderId="6" xfId="0" applyNumberFormat="1" applyFill="1" applyBorder="1" applyAlignment="1">
      <alignment horizontal="center" vertical="center"/>
    </xf>
    <xf numFmtId="165" fontId="0" fillId="7" borderId="6" xfId="0" applyNumberFormat="1" applyFill="1" applyBorder="1" applyAlignment="1">
      <alignment horizontal="center" vertical="center"/>
    </xf>
    <xf numFmtId="2" fontId="0" fillId="7" borderId="6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1" fontId="2" fillId="7" borderId="9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10" fontId="0" fillId="0" borderId="0" xfId="0" applyNumberFormat="1"/>
    <xf numFmtId="164" fontId="0" fillId="0" borderId="0" xfId="0" applyNumberFormat="1" applyFill="1"/>
    <xf numFmtId="0" fontId="6" fillId="0" borderId="1" xfId="0" applyFont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/>
    </xf>
    <xf numFmtId="0" fontId="7" fillId="7" borderId="0" xfId="0" applyFont="1" applyFill="1" applyAlignment="1">
      <alignment horizontal="left"/>
    </xf>
    <xf numFmtId="1" fontId="0" fillId="9" borderId="6" xfId="0" applyNumberForma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readingOrder="1"/>
    </xf>
    <xf numFmtId="0" fontId="3" fillId="0" borderId="0" xfId="0" applyFont="1" applyAlignment="1">
      <alignment horizontal="justify" vertical="center" readingOrder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165" fontId="6" fillId="7" borderId="8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3" borderId="3" xfId="0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9" fontId="0" fillId="0" borderId="0" xfId="0" applyNumberFormat="1" applyAlignment="1">
      <alignment vertical="center"/>
    </xf>
    <xf numFmtId="2" fontId="0" fillId="3" borderId="4" xfId="0" applyNumberFormat="1" applyFill="1" applyBorder="1" applyAlignment="1">
      <alignment horizontal="center" vertical="center"/>
    </xf>
    <xf numFmtId="166" fontId="0" fillId="3" borderId="6" xfId="0" applyNumberFormat="1" applyFill="1" applyBorder="1" applyAlignment="1">
      <alignment horizontal="center" vertical="center"/>
    </xf>
    <xf numFmtId="165" fontId="2" fillId="7" borderId="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11" xfId="0" applyFont="1" applyBorder="1" applyAlignment="1">
      <alignment vertical="center"/>
    </xf>
    <xf numFmtId="0" fontId="3" fillId="8" borderId="12" xfId="0" applyFont="1" applyFill="1" applyBorder="1" applyAlignment="1">
      <alignment horizontal="left" vertical="center"/>
    </xf>
    <xf numFmtId="0" fontId="0" fillId="8" borderId="13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3" borderId="1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164" fontId="2" fillId="4" borderId="1" xfId="0" applyNumberFormat="1" applyFont="1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 vertical="center"/>
    </xf>
    <xf numFmtId="2" fontId="0" fillId="11" borderId="16" xfId="0" applyNumberFormat="1" applyFill="1" applyBorder="1" applyAlignment="1">
      <alignment horizontal="center" vertical="center"/>
    </xf>
    <xf numFmtId="0" fontId="0" fillId="7" borderId="0" xfId="0" applyFill="1"/>
    <xf numFmtId="164" fontId="6" fillId="7" borderId="9" xfId="0" applyNumberFormat="1" applyFont="1" applyFill="1" applyBorder="1" applyAlignment="1">
      <alignment horizontal="center" vertical="center"/>
    </xf>
    <xf numFmtId="166" fontId="0" fillId="12" borderId="6" xfId="0" applyNumberFormat="1" applyFill="1" applyBorder="1" applyAlignment="1">
      <alignment horizontal="center" vertical="center"/>
    </xf>
    <xf numFmtId="1" fontId="0" fillId="13" borderId="1" xfId="0" applyNumberFormat="1" applyFill="1" applyBorder="1" applyAlignment="1">
      <alignment horizontal="center" vertical="center"/>
    </xf>
    <xf numFmtId="0" fontId="7" fillId="7" borderId="0" xfId="0" applyFont="1" applyFill="1" applyAlignment="1">
      <alignment vertical="center"/>
    </xf>
    <xf numFmtId="1" fontId="0" fillId="0" borderId="0" xfId="0" applyNumberFormat="1"/>
    <xf numFmtId="165" fontId="2" fillId="4" borderId="1" xfId="0" applyNumberFormat="1" applyFont="1" applyFill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4" fillId="5" borderId="7" xfId="0" applyFont="1" applyFill="1" applyBorder="1" applyAlignment="1">
      <alignment horizontal="left" vertical="center"/>
    </xf>
    <xf numFmtId="0" fontId="14" fillId="5" borderId="8" xfId="0" applyFont="1" applyFill="1" applyBorder="1" applyAlignment="1">
      <alignment horizontal="left" vertical="center"/>
    </xf>
    <xf numFmtId="168" fontId="14" fillId="7" borderId="4" xfId="0" applyNumberFormat="1" applyFont="1" applyFill="1" applyBorder="1" applyAlignment="1">
      <alignment horizontal="center" vertical="center"/>
    </xf>
    <xf numFmtId="168" fontId="14" fillId="7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2</xdr:row>
          <xdr:rowOff>114300</xdr:rowOff>
        </xdr:from>
        <xdr:to>
          <xdr:col>5</xdr:col>
          <xdr:colOff>771525</xdr:colOff>
          <xdr:row>19</xdr:row>
          <xdr:rowOff>28575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38100</xdr:rowOff>
    </xdr:from>
    <xdr:to>
      <xdr:col>7</xdr:col>
      <xdr:colOff>571500</xdr:colOff>
      <xdr:row>14</xdr:row>
      <xdr:rowOff>85725</xdr:rowOff>
    </xdr:to>
    <xdr:sp macro="" textlink="">
      <xdr:nvSpPr>
        <xdr:cNvPr id="2" name="Object 1" hidden="1"/>
        <xdr:cNvSpPr>
          <a:spLocks noChangeArrowheads="1"/>
        </xdr:cNvSpPr>
      </xdr:nvSpPr>
      <xdr:spPr bwMode="auto">
        <a:xfrm>
          <a:off x="57150" y="714375"/>
          <a:ext cx="609600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4</xdr:row>
      <xdr:rowOff>38100</xdr:rowOff>
    </xdr:from>
    <xdr:to>
      <xdr:col>7</xdr:col>
      <xdr:colOff>571500</xdr:colOff>
      <xdr:row>14</xdr:row>
      <xdr:rowOff>85725</xdr:rowOff>
    </xdr:to>
    <xdr:sp macro="" textlink="">
      <xdr:nvSpPr>
        <xdr:cNvPr id="4" name="Object 1" hidden="1"/>
        <xdr:cNvSpPr>
          <a:spLocks noChangeArrowheads="1"/>
        </xdr:cNvSpPr>
      </xdr:nvSpPr>
      <xdr:spPr bwMode="auto">
        <a:xfrm>
          <a:off x="57150" y="714375"/>
          <a:ext cx="609600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</xdr:row>
          <xdr:rowOff>0</xdr:rowOff>
        </xdr:from>
        <xdr:to>
          <xdr:col>5</xdr:col>
          <xdr:colOff>257175</xdr:colOff>
          <xdr:row>19</xdr:row>
          <xdr:rowOff>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Normal="100" workbookViewId="0">
      <selection activeCell="I22" sqref="I22"/>
    </sheetView>
  </sheetViews>
  <sheetFormatPr defaultRowHeight="12.75" x14ac:dyDescent="0.2"/>
  <cols>
    <col min="1" max="1" width="11.28515625" customWidth="1"/>
    <col min="3" max="3" width="17.28515625" customWidth="1"/>
    <col min="4" max="4" width="12" customWidth="1"/>
    <col min="5" max="5" width="17.7109375" customWidth="1"/>
    <col min="6" max="6" width="19.5703125" customWidth="1"/>
    <col min="8" max="8" width="12.5703125" customWidth="1"/>
  </cols>
  <sheetData>
    <row r="1" spans="1:8" ht="15.75" x14ac:dyDescent="0.25">
      <c r="A1" s="51" t="s">
        <v>5</v>
      </c>
      <c r="B1" s="52"/>
      <c r="C1" s="52"/>
      <c r="D1" s="52"/>
      <c r="E1" s="52"/>
    </row>
    <row r="2" spans="1:8" ht="15.75" x14ac:dyDescent="0.25">
      <c r="A2" s="51" t="s">
        <v>6</v>
      </c>
      <c r="B2" s="52"/>
      <c r="C2" s="52"/>
      <c r="D2" s="52"/>
      <c r="E2" s="52"/>
    </row>
    <row r="3" spans="1:8" ht="15.75" x14ac:dyDescent="0.25">
      <c r="A3" s="51" t="s">
        <v>59</v>
      </c>
      <c r="B3" s="52"/>
      <c r="C3" s="52"/>
      <c r="D3" s="52"/>
      <c r="E3" s="52"/>
    </row>
    <row r="4" spans="1:8" ht="15.75" x14ac:dyDescent="0.25">
      <c r="A4" s="51" t="s">
        <v>36</v>
      </c>
      <c r="B4" s="52"/>
      <c r="C4" s="52"/>
      <c r="D4" s="52"/>
      <c r="E4" s="52"/>
    </row>
    <row r="6" spans="1:8" ht="15" x14ac:dyDescent="0.25">
      <c r="A6" s="3" t="s">
        <v>7</v>
      </c>
      <c r="B6" s="3"/>
      <c r="D6" s="4" t="s">
        <v>8</v>
      </c>
      <c r="E6" s="5"/>
    </row>
    <row r="7" spans="1:8" x14ac:dyDescent="0.2">
      <c r="A7" s="8" t="s">
        <v>2</v>
      </c>
      <c r="B7" s="9">
        <v>0</v>
      </c>
      <c r="C7" s="10" t="s">
        <v>0</v>
      </c>
      <c r="D7" s="10"/>
      <c r="E7" s="10"/>
      <c r="F7" s="10"/>
      <c r="G7" s="11"/>
      <c r="H7" s="11"/>
    </row>
    <row r="8" spans="1:8" ht="15.75" customHeight="1" thickBot="1" x14ac:dyDescent="0.3">
      <c r="A8" s="10"/>
      <c r="B8" s="10"/>
      <c r="C8" s="10"/>
      <c r="D8" s="6" t="s">
        <v>9</v>
      </c>
      <c r="E8" s="7"/>
      <c r="F8" s="10"/>
      <c r="G8" s="11"/>
      <c r="H8" s="11"/>
    </row>
    <row r="9" spans="1:8" ht="18" customHeight="1" x14ac:dyDescent="0.2">
      <c r="A9" s="20" t="s">
        <v>23</v>
      </c>
      <c r="B9" s="25">
        <v>50</v>
      </c>
      <c r="C9" s="10"/>
      <c r="D9" s="10"/>
      <c r="E9" s="10"/>
      <c r="F9" s="10"/>
      <c r="G9" s="11"/>
      <c r="H9" s="11"/>
    </row>
    <row r="10" spans="1:8" ht="18" customHeight="1" x14ac:dyDescent="0.2">
      <c r="A10" s="23" t="s">
        <v>24</v>
      </c>
      <c r="B10" s="26">
        <v>4.8</v>
      </c>
      <c r="C10" s="10"/>
      <c r="D10" s="10"/>
      <c r="E10" s="10"/>
      <c r="F10" s="10"/>
      <c r="G10" s="11"/>
      <c r="H10" s="11"/>
    </row>
    <row r="11" spans="1:8" ht="18" customHeight="1" x14ac:dyDescent="0.2">
      <c r="A11" s="23" t="s">
        <v>25</v>
      </c>
      <c r="B11" s="58">
        <f>540+B7</f>
        <v>540</v>
      </c>
      <c r="C11" s="10"/>
      <c r="D11" s="10"/>
      <c r="E11" s="10"/>
      <c r="F11" s="10"/>
      <c r="G11" s="11"/>
      <c r="H11" s="11"/>
    </row>
    <row r="12" spans="1:8" ht="18" customHeight="1" x14ac:dyDescent="0.2">
      <c r="A12" s="23" t="s">
        <v>60</v>
      </c>
      <c r="B12" s="27">
        <v>0.52</v>
      </c>
      <c r="C12" s="10"/>
      <c r="D12" s="10"/>
      <c r="E12" s="10"/>
      <c r="F12" s="10"/>
      <c r="G12" s="11"/>
      <c r="H12" s="11"/>
    </row>
    <row r="13" spans="1:8" ht="18" customHeight="1" x14ac:dyDescent="0.2">
      <c r="A13" s="23" t="s">
        <v>61</v>
      </c>
      <c r="B13" s="27">
        <f>1-B12</f>
        <v>0.48</v>
      </c>
      <c r="C13" s="10"/>
      <c r="D13" s="10"/>
      <c r="E13" s="10"/>
      <c r="F13" s="10"/>
      <c r="G13" s="11"/>
      <c r="H13" s="11"/>
    </row>
    <row r="14" spans="1:8" ht="18" customHeight="1" x14ac:dyDescent="0.2">
      <c r="A14" s="23" t="s">
        <v>62</v>
      </c>
      <c r="B14" s="28">
        <v>2</v>
      </c>
      <c r="C14" s="10"/>
      <c r="D14" s="10"/>
      <c r="E14" s="10"/>
      <c r="F14" s="10"/>
      <c r="G14" s="11"/>
      <c r="H14" s="11"/>
    </row>
    <row r="15" spans="1:8" ht="18" customHeight="1" thickBot="1" x14ac:dyDescent="0.25">
      <c r="A15" s="24" t="s">
        <v>63</v>
      </c>
      <c r="B15" s="29">
        <v>28</v>
      </c>
      <c r="C15" s="10"/>
      <c r="D15" s="10"/>
      <c r="E15" s="10"/>
      <c r="F15" s="10"/>
      <c r="G15" s="11"/>
      <c r="H15" s="11"/>
    </row>
    <row r="16" spans="1:8" ht="18" customHeight="1" thickBot="1" x14ac:dyDescent="0.25">
      <c r="A16" s="10"/>
      <c r="B16" s="10"/>
      <c r="C16" s="10"/>
      <c r="D16" s="10"/>
      <c r="E16" s="10"/>
      <c r="F16" s="10"/>
      <c r="G16" s="11"/>
      <c r="H16" s="11"/>
    </row>
    <row r="17" spans="1:6" ht="18" customHeight="1" x14ac:dyDescent="0.3">
      <c r="A17" s="30" t="s">
        <v>10</v>
      </c>
      <c r="B17" s="21" t="s">
        <v>11</v>
      </c>
      <c r="C17" s="21" t="s">
        <v>31</v>
      </c>
      <c r="D17" s="21" t="s">
        <v>32</v>
      </c>
      <c r="E17" s="31" t="s">
        <v>15</v>
      </c>
      <c r="F17" s="32" t="s">
        <v>16</v>
      </c>
    </row>
    <row r="18" spans="1:6" ht="18" customHeight="1" x14ac:dyDescent="0.3">
      <c r="A18" s="33" t="s">
        <v>64</v>
      </c>
      <c r="B18" s="40">
        <f>+B12</f>
        <v>0.52</v>
      </c>
      <c r="C18" s="14">
        <f>33.3+8</f>
        <v>41.3</v>
      </c>
      <c r="D18" s="14">
        <f>12.8+8</f>
        <v>20.8</v>
      </c>
      <c r="E18" s="12"/>
      <c r="F18" s="34"/>
    </row>
    <row r="19" spans="1:6" ht="18" customHeight="1" x14ac:dyDescent="0.3">
      <c r="A19" s="33" t="s">
        <v>22</v>
      </c>
      <c r="B19" s="40">
        <f>+B13</f>
        <v>0.48</v>
      </c>
      <c r="C19" s="50">
        <v>126.2</v>
      </c>
      <c r="D19" s="14">
        <v>33.5</v>
      </c>
      <c r="E19" s="12"/>
      <c r="F19" s="34"/>
    </row>
    <row r="20" spans="1:6" ht="18" customHeight="1" thickBot="1" x14ac:dyDescent="0.25">
      <c r="A20" s="35" t="s">
        <v>12</v>
      </c>
      <c r="B20" s="36"/>
      <c r="C20" s="37"/>
      <c r="D20" s="37"/>
      <c r="E20" s="38">
        <f>+$B$18*$C$18+$B$19*$C$19</f>
        <v>82.051999999999992</v>
      </c>
      <c r="F20" s="39">
        <f>+$B$18*$D$18+$B$19*$D$19</f>
        <v>26.896000000000001</v>
      </c>
    </row>
    <row r="21" spans="1:6" ht="18" customHeight="1" x14ac:dyDescent="0.2">
      <c r="A21" s="16"/>
      <c r="B21" s="17"/>
      <c r="C21" s="18"/>
      <c r="D21" s="18"/>
      <c r="E21" s="19"/>
      <c r="F21" s="19"/>
    </row>
    <row r="22" spans="1:6" ht="18" customHeight="1" thickBot="1" x14ac:dyDescent="0.25">
      <c r="A22" s="19"/>
      <c r="B22" s="19"/>
      <c r="C22" s="18"/>
      <c r="D22" s="18"/>
      <c r="E22" s="19"/>
      <c r="F22" s="19"/>
    </row>
    <row r="23" spans="1:6" ht="18" customHeight="1" x14ac:dyDescent="0.2">
      <c r="A23" s="20" t="s">
        <v>26</v>
      </c>
      <c r="B23" s="44">
        <f>+$B$11+1</f>
        <v>541</v>
      </c>
      <c r="C23" s="18"/>
      <c r="D23" s="18"/>
      <c r="E23" s="19"/>
      <c r="F23" s="19"/>
    </row>
    <row r="24" spans="1:6" ht="18" customHeight="1" x14ac:dyDescent="0.2">
      <c r="A24" s="41" t="s">
        <v>29</v>
      </c>
      <c r="B24" s="45">
        <f>+B23/$F$20</f>
        <v>20.114515169541939</v>
      </c>
      <c r="C24" s="18"/>
      <c r="D24" s="18"/>
      <c r="E24" s="19"/>
      <c r="F24" s="19"/>
    </row>
    <row r="25" spans="1:6" ht="18" customHeight="1" x14ac:dyDescent="0.2">
      <c r="A25" s="22" t="s">
        <v>27</v>
      </c>
      <c r="B25" s="42">
        <f>+$B$12*$B$14+$B$13*$B$15</f>
        <v>14.48</v>
      </c>
      <c r="C25" s="18"/>
      <c r="D25" s="18"/>
      <c r="E25" s="56"/>
      <c r="F25" s="19"/>
    </row>
    <row r="26" spans="1:6" ht="18" customHeight="1" x14ac:dyDescent="0.2">
      <c r="A26" s="22" t="s">
        <v>28</v>
      </c>
      <c r="B26" s="46">
        <f>+$B$9/($B$10*1000/B25)</f>
        <v>0.15083333333333332</v>
      </c>
      <c r="C26" s="18"/>
      <c r="D26" s="18"/>
      <c r="E26" s="19"/>
      <c r="F26" s="19"/>
    </row>
    <row r="27" spans="1:6" ht="18" customHeight="1" x14ac:dyDescent="0.2">
      <c r="A27" s="22" t="s">
        <v>34</v>
      </c>
      <c r="B27" s="46">
        <f>+B26*F20/0.08206/E20</f>
        <v>0.6025101131205951</v>
      </c>
      <c r="D27" s="18"/>
      <c r="E27" s="19"/>
      <c r="F27" s="19"/>
    </row>
    <row r="28" spans="1:6" ht="18" customHeight="1" x14ac:dyDescent="0.3">
      <c r="A28" s="43" t="s">
        <v>1</v>
      </c>
      <c r="B28" s="47">
        <v>1.2</v>
      </c>
      <c r="C28" s="2" t="s">
        <v>35</v>
      </c>
    </row>
    <row r="29" spans="1:6" ht="18" customHeight="1" thickBot="1" x14ac:dyDescent="0.25">
      <c r="A29" s="48" t="s">
        <v>33</v>
      </c>
      <c r="B29" s="49">
        <f>(+B23*B26/0.08206/B28)-273.2</f>
        <v>555.47041730982755</v>
      </c>
      <c r="C29" s="2" t="s">
        <v>30</v>
      </c>
    </row>
    <row r="30" spans="1:6" x14ac:dyDescent="0.2">
      <c r="A30" s="15"/>
      <c r="B30" s="1"/>
      <c r="C30" s="2"/>
    </row>
    <row r="31" spans="1:6" x14ac:dyDescent="0.2">
      <c r="B31" s="113">
        <f>273+B29</f>
        <v>828.47041730982755</v>
      </c>
    </row>
  </sheetData>
  <phoneticPr fontId="1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J19" sqref="J19"/>
    </sheetView>
  </sheetViews>
  <sheetFormatPr defaultRowHeight="12.75" x14ac:dyDescent="0.2"/>
  <cols>
    <col min="1" max="1" width="10.5703125" customWidth="1"/>
    <col min="2" max="2" width="12.140625" customWidth="1"/>
    <col min="3" max="3" width="17.85546875" customWidth="1"/>
    <col min="4" max="4" width="16.85546875" customWidth="1"/>
    <col min="5" max="5" width="16.140625" customWidth="1"/>
    <col min="6" max="6" width="14.5703125" customWidth="1"/>
    <col min="7" max="7" width="16" customWidth="1"/>
    <col min="257" max="257" width="8" customWidth="1"/>
    <col min="258" max="258" width="12.140625" customWidth="1"/>
    <col min="259" max="259" width="16.28515625" customWidth="1"/>
    <col min="260" max="260" width="16.85546875" customWidth="1"/>
    <col min="261" max="261" width="12.140625" customWidth="1"/>
    <col min="262" max="262" width="16.42578125" customWidth="1"/>
    <col min="513" max="513" width="8" customWidth="1"/>
    <col min="514" max="514" width="12.140625" customWidth="1"/>
    <col min="515" max="515" width="16.28515625" customWidth="1"/>
    <col min="516" max="516" width="16.85546875" customWidth="1"/>
    <col min="517" max="517" width="12.140625" customWidth="1"/>
    <col min="518" max="518" width="16.42578125" customWidth="1"/>
    <col min="769" max="769" width="8" customWidth="1"/>
    <col min="770" max="770" width="12.140625" customWidth="1"/>
    <col min="771" max="771" width="16.28515625" customWidth="1"/>
    <col min="772" max="772" width="16.85546875" customWidth="1"/>
    <col min="773" max="773" width="12.140625" customWidth="1"/>
    <col min="774" max="774" width="16.42578125" customWidth="1"/>
    <col min="1025" max="1025" width="8" customWidth="1"/>
    <col min="1026" max="1026" width="12.140625" customWidth="1"/>
    <col min="1027" max="1027" width="16.28515625" customWidth="1"/>
    <col min="1028" max="1028" width="16.85546875" customWidth="1"/>
    <col min="1029" max="1029" width="12.140625" customWidth="1"/>
    <col min="1030" max="1030" width="16.42578125" customWidth="1"/>
    <col min="1281" max="1281" width="8" customWidth="1"/>
    <col min="1282" max="1282" width="12.140625" customWidth="1"/>
    <col min="1283" max="1283" width="16.28515625" customWidth="1"/>
    <col min="1284" max="1284" width="16.85546875" customWidth="1"/>
    <col min="1285" max="1285" width="12.140625" customWidth="1"/>
    <col min="1286" max="1286" width="16.42578125" customWidth="1"/>
    <col min="1537" max="1537" width="8" customWidth="1"/>
    <col min="1538" max="1538" width="12.140625" customWidth="1"/>
    <col min="1539" max="1539" width="16.28515625" customWidth="1"/>
    <col min="1540" max="1540" width="16.85546875" customWidth="1"/>
    <col min="1541" max="1541" width="12.140625" customWidth="1"/>
    <col min="1542" max="1542" width="16.42578125" customWidth="1"/>
    <col min="1793" max="1793" width="8" customWidth="1"/>
    <col min="1794" max="1794" width="12.140625" customWidth="1"/>
    <col min="1795" max="1795" width="16.28515625" customWidth="1"/>
    <col min="1796" max="1796" width="16.85546875" customWidth="1"/>
    <col min="1797" max="1797" width="12.140625" customWidth="1"/>
    <col min="1798" max="1798" width="16.42578125" customWidth="1"/>
    <col min="2049" max="2049" width="8" customWidth="1"/>
    <col min="2050" max="2050" width="12.140625" customWidth="1"/>
    <col min="2051" max="2051" width="16.28515625" customWidth="1"/>
    <col min="2052" max="2052" width="16.85546875" customWidth="1"/>
    <col min="2053" max="2053" width="12.140625" customWidth="1"/>
    <col min="2054" max="2054" width="16.42578125" customWidth="1"/>
    <col min="2305" max="2305" width="8" customWidth="1"/>
    <col min="2306" max="2306" width="12.140625" customWidth="1"/>
    <col min="2307" max="2307" width="16.28515625" customWidth="1"/>
    <col min="2308" max="2308" width="16.85546875" customWidth="1"/>
    <col min="2309" max="2309" width="12.140625" customWidth="1"/>
    <col min="2310" max="2310" width="16.42578125" customWidth="1"/>
    <col min="2561" max="2561" width="8" customWidth="1"/>
    <col min="2562" max="2562" width="12.140625" customWidth="1"/>
    <col min="2563" max="2563" width="16.28515625" customWidth="1"/>
    <col min="2564" max="2564" width="16.85546875" customWidth="1"/>
    <col min="2565" max="2565" width="12.140625" customWidth="1"/>
    <col min="2566" max="2566" width="16.42578125" customWidth="1"/>
    <col min="2817" max="2817" width="8" customWidth="1"/>
    <col min="2818" max="2818" width="12.140625" customWidth="1"/>
    <col min="2819" max="2819" width="16.28515625" customWidth="1"/>
    <col min="2820" max="2820" width="16.85546875" customWidth="1"/>
    <col min="2821" max="2821" width="12.140625" customWidth="1"/>
    <col min="2822" max="2822" width="16.42578125" customWidth="1"/>
    <col min="3073" max="3073" width="8" customWidth="1"/>
    <col min="3074" max="3074" width="12.140625" customWidth="1"/>
    <col min="3075" max="3075" width="16.28515625" customWidth="1"/>
    <col min="3076" max="3076" width="16.85546875" customWidth="1"/>
    <col min="3077" max="3077" width="12.140625" customWidth="1"/>
    <col min="3078" max="3078" width="16.42578125" customWidth="1"/>
    <col min="3329" max="3329" width="8" customWidth="1"/>
    <col min="3330" max="3330" width="12.140625" customWidth="1"/>
    <col min="3331" max="3331" width="16.28515625" customWidth="1"/>
    <col min="3332" max="3332" width="16.85546875" customWidth="1"/>
    <col min="3333" max="3333" width="12.140625" customWidth="1"/>
    <col min="3334" max="3334" width="16.42578125" customWidth="1"/>
    <col min="3585" max="3585" width="8" customWidth="1"/>
    <col min="3586" max="3586" width="12.140625" customWidth="1"/>
    <col min="3587" max="3587" width="16.28515625" customWidth="1"/>
    <col min="3588" max="3588" width="16.85546875" customWidth="1"/>
    <col min="3589" max="3589" width="12.140625" customWidth="1"/>
    <col min="3590" max="3590" width="16.42578125" customWidth="1"/>
    <col min="3841" max="3841" width="8" customWidth="1"/>
    <col min="3842" max="3842" width="12.140625" customWidth="1"/>
    <col min="3843" max="3843" width="16.28515625" customWidth="1"/>
    <col min="3844" max="3844" width="16.85546875" customWidth="1"/>
    <col min="3845" max="3845" width="12.140625" customWidth="1"/>
    <col min="3846" max="3846" width="16.42578125" customWidth="1"/>
    <col min="4097" max="4097" width="8" customWidth="1"/>
    <col min="4098" max="4098" width="12.140625" customWidth="1"/>
    <col min="4099" max="4099" width="16.28515625" customWidth="1"/>
    <col min="4100" max="4100" width="16.85546875" customWidth="1"/>
    <col min="4101" max="4101" width="12.140625" customWidth="1"/>
    <col min="4102" max="4102" width="16.42578125" customWidth="1"/>
    <col min="4353" max="4353" width="8" customWidth="1"/>
    <col min="4354" max="4354" width="12.140625" customWidth="1"/>
    <col min="4355" max="4355" width="16.28515625" customWidth="1"/>
    <col min="4356" max="4356" width="16.85546875" customWidth="1"/>
    <col min="4357" max="4357" width="12.140625" customWidth="1"/>
    <col min="4358" max="4358" width="16.42578125" customWidth="1"/>
    <col min="4609" max="4609" width="8" customWidth="1"/>
    <col min="4610" max="4610" width="12.140625" customWidth="1"/>
    <col min="4611" max="4611" width="16.28515625" customWidth="1"/>
    <col min="4612" max="4612" width="16.85546875" customWidth="1"/>
    <col min="4613" max="4613" width="12.140625" customWidth="1"/>
    <col min="4614" max="4614" width="16.42578125" customWidth="1"/>
    <col min="4865" max="4865" width="8" customWidth="1"/>
    <col min="4866" max="4866" width="12.140625" customWidth="1"/>
    <col min="4867" max="4867" width="16.28515625" customWidth="1"/>
    <col min="4868" max="4868" width="16.85546875" customWidth="1"/>
    <col min="4869" max="4869" width="12.140625" customWidth="1"/>
    <col min="4870" max="4870" width="16.42578125" customWidth="1"/>
    <col min="5121" max="5121" width="8" customWidth="1"/>
    <col min="5122" max="5122" width="12.140625" customWidth="1"/>
    <col min="5123" max="5123" width="16.28515625" customWidth="1"/>
    <col min="5124" max="5124" width="16.85546875" customWidth="1"/>
    <col min="5125" max="5125" width="12.140625" customWidth="1"/>
    <col min="5126" max="5126" width="16.42578125" customWidth="1"/>
    <col min="5377" max="5377" width="8" customWidth="1"/>
    <col min="5378" max="5378" width="12.140625" customWidth="1"/>
    <col min="5379" max="5379" width="16.28515625" customWidth="1"/>
    <col min="5380" max="5380" width="16.85546875" customWidth="1"/>
    <col min="5381" max="5381" width="12.140625" customWidth="1"/>
    <col min="5382" max="5382" width="16.42578125" customWidth="1"/>
    <col min="5633" max="5633" width="8" customWidth="1"/>
    <col min="5634" max="5634" width="12.140625" customWidth="1"/>
    <col min="5635" max="5635" width="16.28515625" customWidth="1"/>
    <col min="5636" max="5636" width="16.85546875" customWidth="1"/>
    <col min="5637" max="5637" width="12.140625" customWidth="1"/>
    <col min="5638" max="5638" width="16.42578125" customWidth="1"/>
    <col min="5889" max="5889" width="8" customWidth="1"/>
    <col min="5890" max="5890" width="12.140625" customWidth="1"/>
    <col min="5891" max="5891" width="16.28515625" customWidth="1"/>
    <col min="5892" max="5892" width="16.85546875" customWidth="1"/>
    <col min="5893" max="5893" width="12.140625" customWidth="1"/>
    <col min="5894" max="5894" width="16.42578125" customWidth="1"/>
    <col min="6145" max="6145" width="8" customWidth="1"/>
    <col min="6146" max="6146" width="12.140625" customWidth="1"/>
    <col min="6147" max="6147" width="16.28515625" customWidth="1"/>
    <col min="6148" max="6148" width="16.85546875" customWidth="1"/>
    <col min="6149" max="6149" width="12.140625" customWidth="1"/>
    <col min="6150" max="6150" width="16.42578125" customWidth="1"/>
    <col min="6401" max="6401" width="8" customWidth="1"/>
    <col min="6402" max="6402" width="12.140625" customWidth="1"/>
    <col min="6403" max="6403" width="16.28515625" customWidth="1"/>
    <col min="6404" max="6404" width="16.85546875" customWidth="1"/>
    <col min="6405" max="6405" width="12.140625" customWidth="1"/>
    <col min="6406" max="6406" width="16.42578125" customWidth="1"/>
    <col min="6657" max="6657" width="8" customWidth="1"/>
    <col min="6658" max="6658" width="12.140625" customWidth="1"/>
    <col min="6659" max="6659" width="16.28515625" customWidth="1"/>
    <col min="6660" max="6660" width="16.85546875" customWidth="1"/>
    <col min="6661" max="6661" width="12.140625" customWidth="1"/>
    <col min="6662" max="6662" width="16.42578125" customWidth="1"/>
    <col min="6913" max="6913" width="8" customWidth="1"/>
    <col min="6914" max="6914" width="12.140625" customWidth="1"/>
    <col min="6915" max="6915" width="16.28515625" customWidth="1"/>
    <col min="6916" max="6916" width="16.85546875" customWidth="1"/>
    <col min="6917" max="6917" width="12.140625" customWidth="1"/>
    <col min="6918" max="6918" width="16.42578125" customWidth="1"/>
    <col min="7169" max="7169" width="8" customWidth="1"/>
    <col min="7170" max="7170" width="12.140625" customWidth="1"/>
    <col min="7171" max="7171" width="16.28515625" customWidth="1"/>
    <col min="7172" max="7172" width="16.85546875" customWidth="1"/>
    <col min="7173" max="7173" width="12.140625" customWidth="1"/>
    <col min="7174" max="7174" width="16.42578125" customWidth="1"/>
    <col min="7425" max="7425" width="8" customWidth="1"/>
    <col min="7426" max="7426" width="12.140625" customWidth="1"/>
    <col min="7427" max="7427" width="16.28515625" customWidth="1"/>
    <col min="7428" max="7428" width="16.85546875" customWidth="1"/>
    <col min="7429" max="7429" width="12.140625" customWidth="1"/>
    <col min="7430" max="7430" width="16.42578125" customWidth="1"/>
    <col min="7681" max="7681" width="8" customWidth="1"/>
    <col min="7682" max="7682" width="12.140625" customWidth="1"/>
    <col min="7683" max="7683" width="16.28515625" customWidth="1"/>
    <col min="7684" max="7684" width="16.85546875" customWidth="1"/>
    <col min="7685" max="7685" width="12.140625" customWidth="1"/>
    <col min="7686" max="7686" width="16.42578125" customWidth="1"/>
    <col min="7937" max="7937" width="8" customWidth="1"/>
    <col min="7938" max="7938" width="12.140625" customWidth="1"/>
    <col min="7939" max="7939" width="16.28515625" customWidth="1"/>
    <col min="7940" max="7940" width="16.85546875" customWidth="1"/>
    <col min="7941" max="7941" width="12.140625" customWidth="1"/>
    <col min="7942" max="7942" width="16.42578125" customWidth="1"/>
    <col min="8193" max="8193" width="8" customWidth="1"/>
    <col min="8194" max="8194" width="12.140625" customWidth="1"/>
    <col min="8195" max="8195" width="16.28515625" customWidth="1"/>
    <col min="8196" max="8196" width="16.85546875" customWidth="1"/>
    <col min="8197" max="8197" width="12.140625" customWidth="1"/>
    <col min="8198" max="8198" width="16.42578125" customWidth="1"/>
    <col min="8449" max="8449" width="8" customWidth="1"/>
    <col min="8450" max="8450" width="12.140625" customWidth="1"/>
    <col min="8451" max="8451" width="16.28515625" customWidth="1"/>
    <col min="8452" max="8452" width="16.85546875" customWidth="1"/>
    <col min="8453" max="8453" width="12.140625" customWidth="1"/>
    <col min="8454" max="8454" width="16.42578125" customWidth="1"/>
    <col min="8705" max="8705" width="8" customWidth="1"/>
    <col min="8706" max="8706" width="12.140625" customWidth="1"/>
    <col min="8707" max="8707" width="16.28515625" customWidth="1"/>
    <col min="8708" max="8708" width="16.85546875" customWidth="1"/>
    <col min="8709" max="8709" width="12.140625" customWidth="1"/>
    <col min="8710" max="8710" width="16.42578125" customWidth="1"/>
    <col min="8961" max="8961" width="8" customWidth="1"/>
    <col min="8962" max="8962" width="12.140625" customWidth="1"/>
    <col min="8963" max="8963" width="16.28515625" customWidth="1"/>
    <col min="8964" max="8964" width="16.85546875" customWidth="1"/>
    <col min="8965" max="8965" width="12.140625" customWidth="1"/>
    <col min="8966" max="8966" width="16.42578125" customWidth="1"/>
    <col min="9217" max="9217" width="8" customWidth="1"/>
    <col min="9218" max="9218" width="12.140625" customWidth="1"/>
    <col min="9219" max="9219" width="16.28515625" customWidth="1"/>
    <col min="9220" max="9220" width="16.85546875" customWidth="1"/>
    <col min="9221" max="9221" width="12.140625" customWidth="1"/>
    <col min="9222" max="9222" width="16.42578125" customWidth="1"/>
    <col min="9473" max="9473" width="8" customWidth="1"/>
    <col min="9474" max="9474" width="12.140625" customWidth="1"/>
    <col min="9475" max="9475" width="16.28515625" customWidth="1"/>
    <col min="9476" max="9476" width="16.85546875" customWidth="1"/>
    <col min="9477" max="9477" width="12.140625" customWidth="1"/>
    <col min="9478" max="9478" width="16.42578125" customWidth="1"/>
    <col min="9729" max="9729" width="8" customWidth="1"/>
    <col min="9730" max="9730" width="12.140625" customWidth="1"/>
    <col min="9731" max="9731" width="16.28515625" customWidth="1"/>
    <col min="9732" max="9732" width="16.85546875" customWidth="1"/>
    <col min="9733" max="9733" width="12.140625" customWidth="1"/>
    <col min="9734" max="9734" width="16.42578125" customWidth="1"/>
    <col min="9985" max="9985" width="8" customWidth="1"/>
    <col min="9986" max="9986" width="12.140625" customWidth="1"/>
    <col min="9987" max="9987" width="16.28515625" customWidth="1"/>
    <col min="9988" max="9988" width="16.85546875" customWidth="1"/>
    <col min="9989" max="9989" width="12.140625" customWidth="1"/>
    <col min="9990" max="9990" width="16.42578125" customWidth="1"/>
    <col min="10241" max="10241" width="8" customWidth="1"/>
    <col min="10242" max="10242" width="12.140625" customWidth="1"/>
    <col min="10243" max="10243" width="16.28515625" customWidth="1"/>
    <col min="10244" max="10244" width="16.85546875" customWidth="1"/>
    <col min="10245" max="10245" width="12.140625" customWidth="1"/>
    <col min="10246" max="10246" width="16.42578125" customWidth="1"/>
    <col min="10497" max="10497" width="8" customWidth="1"/>
    <col min="10498" max="10498" width="12.140625" customWidth="1"/>
    <col min="10499" max="10499" width="16.28515625" customWidth="1"/>
    <col min="10500" max="10500" width="16.85546875" customWidth="1"/>
    <col min="10501" max="10501" width="12.140625" customWidth="1"/>
    <col min="10502" max="10502" width="16.42578125" customWidth="1"/>
    <col min="10753" max="10753" width="8" customWidth="1"/>
    <col min="10754" max="10754" width="12.140625" customWidth="1"/>
    <col min="10755" max="10755" width="16.28515625" customWidth="1"/>
    <col min="10756" max="10756" width="16.85546875" customWidth="1"/>
    <col min="10757" max="10757" width="12.140625" customWidth="1"/>
    <col min="10758" max="10758" width="16.42578125" customWidth="1"/>
    <col min="11009" max="11009" width="8" customWidth="1"/>
    <col min="11010" max="11010" width="12.140625" customWidth="1"/>
    <col min="11011" max="11011" width="16.28515625" customWidth="1"/>
    <col min="11012" max="11012" width="16.85546875" customWidth="1"/>
    <col min="11013" max="11013" width="12.140625" customWidth="1"/>
    <col min="11014" max="11014" width="16.42578125" customWidth="1"/>
    <col min="11265" max="11265" width="8" customWidth="1"/>
    <col min="11266" max="11266" width="12.140625" customWidth="1"/>
    <col min="11267" max="11267" width="16.28515625" customWidth="1"/>
    <col min="11268" max="11268" width="16.85546875" customWidth="1"/>
    <col min="11269" max="11269" width="12.140625" customWidth="1"/>
    <col min="11270" max="11270" width="16.42578125" customWidth="1"/>
    <col min="11521" max="11521" width="8" customWidth="1"/>
    <col min="11522" max="11522" width="12.140625" customWidth="1"/>
    <col min="11523" max="11523" width="16.28515625" customWidth="1"/>
    <col min="11524" max="11524" width="16.85546875" customWidth="1"/>
    <col min="11525" max="11525" width="12.140625" customWidth="1"/>
    <col min="11526" max="11526" width="16.42578125" customWidth="1"/>
    <col min="11777" max="11777" width="8" customWidth="1"/>
    <col min="11778" max="11778" width="12.140625" customWidth="1"/>
    <col min="11779" max="11779" width="16.28515625" customWidth="1"/>
    <col min="11780" max="11780" width="16.85546875" customWidth="1"/>
    <col min="11781" max="11781" width="12.140625" customWidth="1"/>
    <col min="11782" max="11782" width="16.42578125" customWidth="1"/>
    <col min="12033" max="12033" width="8" customWidth="1"/>
    <col min="12034" max="12034" width="12.140625" customWidth="1"/>
    <col min="12035" max="12035" width="16.28515625" customWidth="1"/>
    <col min="12036" max="12036" width="16.85546875" customWidth="1"/>
    <col min="12037" max="12037" width="12.140625" customWidth="1"/>
    <col min="12038" max="12038" width="16.42578125" customWidth="1"/>
    <col min="12289" max="12289" width="8" customWidth="1"/>
    <col min="12290" max="12290" width="12.140625" customWidth="1"/>
    <col min="12291" max="12291" width="16.28515625" customWidth="1"/>
    <col min="12292" max="12292" width="16.85546875" customWidth="1"/>
    <col min="12293" max="12293" width="12.140625" customWidth="1"/>
    <col min="12294" max="12294" width="16.42578125" customWidth="1"/>
    <col min="12545" max="12545" width="8" customWidth="1"/>
    <col min="12546" max="12546" width="12.140625" customWidth="1"/>
    <col min="12547" max="12547" width="16.28515625" customWidth="1"/>
    <col min="12548" max="12548" width="16.85546875" customWidth="1"/>
    <col min="12549" max="12549" width="12.140625" customWidth="1"/>
    <col min="12550" max="12550" width="16.42578125" customWidth="1"/>
    <col min="12801" max="12801" width="8" customWidth="1"/>
    <col min="12802" max="12802" width="12.140625" customWidth="1"/>
    <col min="12803" max="12803" width="16.28515625" customWidth="1"/>
    <col min="12804" max="12804" width="16.85546875" customWidth="1"/>
    <col min="12805" max="12805" width="12.140625" customWidth="1"/>
    <col min="12806" max="12806" width="16.42578125" customWidth="1"/>
    <col min="13057" max="13057" width="8" customWidth="1"/>
    <col min="13058" max="13058" width="12.140625" customWidth="1"/>
    <col min="13059" max="13059" width="16.28515625" customWidth="1"/>
    <col min="13060" max="13060" width="16.85546875" customWidth="1"/>
    <col min="13061" max="13061" width="12.140625" customWidth="1"/>
    <col min="13062" max="13062" width="16.42578125" customWidth="1"/>
    <col min="13313" max="13313" width="8" customWidth="1"/>
    <col min="13314" max="13314" width="12.140625" customWidth="1"/>
    <col min="13315" max="13315" width="16.28515625" customWidth="1"/>
    <col min="13316" max="13316" width="16.85546875" customWidth="1"/>
    <col min="13317" max="13317" width="12.140625" customWidth="1"/>
    <col min="13318" max="13318" width="16.42578125" customWidth="1"/>
    <col min="13569" max="13569" width="8" customWidth="1"/>
    <col min="13570" max="13570" width="12.140625" customWidth="1"/>
    <col min="13571" max="13571" width="16.28515625" customWidth="1"/>
    <col min="13572" max="13572" width="16.85546875" customWidth="1"/>
    <col min="13573" max="13573" width="12.140625" customWidth="1"/>
    <col min="13574" max="13574" width="16.42578125" customWidth="1"/>
    <col min="13825" max="13825" width="8" customWidth="1"/>
    <col min="13826" max="13826" width="12.140625" customWidth="1"/>
    <col min="13827" max="13827" width="16.28515625" customWidth="1"/>
    <col min="13828" max="13828" width="16.85546875" customWidth="1"/>
    <col min="13829" max="13829" width="12.140625" customWidth="1"/>
    <col min="13830" max="13830" width="16.42578125" customWidth="1"/>
    <col min="14081" max="14081" width="8" customWidth="1"/>
    <col min="14082" max="14082" width="12.140625" customWidth="1"/>
    <col min="14083" max="14083" width="16.28515625" customWidth="1"/>
    <col min="14084" max="14084" width="16.85546875" customWidth="1"/>
    <col min="14085" max="14085" width="12.140625" customWidth="1"/>
    <col min="14086" max="14086" width="16.42578125" customWidth="1"/>
    <col min="14337" max="14337" width="8" customWidth="1"/>
    <col min="14338" max="14338" width="12.140625" customWidth="1"/>
    <col min="14339" max="14339" width="16.28515625" customWidth="1"/>
    <col min="14340" max="14340" width="16.85546875" customWidth="1"/>
    <col min="14341" max="14341" width="12.140625" customWidth="1"/>
    <col min="14342" max="14342" width="16.42578125" customWidth="1"/>
    <col min="14593" max="14593" width="8" customWidth="1"/>
    <col min="14594" max="14594" width="12.140625" customWidth="1"/>
    <col min="14595" max="14595" width="16.28515625" customWidth="1"/>
    <col min="14596" max="14596" width="16.85546875" customWidth="1"/>
    <col min="14597" max="14597" width="12.140625" customWidth="1"/>
    <col min="14598" max="14598" width="16.42578125" customWidth="1"/>
    <col min="14849" max="14849" width="8" customWidth="1"/>
    <col min="14850" max="14850" width="12.140625" customWidth="1"/>
    <col min="14851" max="14851" width="16.28515625" customWidth="1"/>
    <col min="14852" max="14852" width="16.85546875" customWidth="1"/>
    <col min="14853" max="14853" width="12.140625" customWidth="1"/>
    <col min="14854" max="14854" width="16.42578125" customWidth="1"/>
    <col min="15105" max="15105" width="8" customWidth="1"/>
    <col min="15106" max="15106" width="12.140625" customWidth="1"/>
    <col min="15107" max="15107" width="16.28515625" customWidth="1"/>
    <col min="15108" max="15108" width="16.85546875" customWidth="1"/>
    <col min="15109" max="15109" width="12.140625" customWidth="1"/>
    <col min="15110" max="15110" width="16.42578125" customWidth="1"/>
    <col min="15361" max="15361" width="8" customWidth="1"/>
    <col min="15362" max="15362" width="12.140625" customWidth="1"/>
    <col min="15363" max="15363" width="16.28515625" customWidth="1"/>
    <col min="15364" max="15364" width="16.85546875" customWidth="1"/>
    <col min="15365" max="15365" width="12.140625" customWidth="1"/>
    <col min="15366" max="15366" width="16.42578125" customWidth="1"/>
    <col min="15617" max="15617" width="8" customWidth="1"/>
    <col min="15618" max="15618" width="12.140625" customWidth="1"/>
    <col min="15619" max="15619" width="16.28515625" customWidth="1"/>
    <col min="15620" max="15620" width="16.85546875" customWidth="1"/>
    <col min="15621" max="15621" width="12.140625" customWidth="1"/>
    <col min="15622" max="15622" width="16.42578125" customWidth="1"/>
    <col min="15873" max="15873" width="8" customWidth="1"/>
    <col min="15874" max="15874" width="12.140625" customWidth="1"/>
    <col min="15875" max="15875" width="16.28515625" customWidth="1"/>
    <col min="15876" max="15876" width="16.85546875" customWidth="1"/>
    <col min="15877" max="15877" width="12.140625" customWidth="1"/>
    <col min="15878" max="15878" width="16.42578125" customWidth="1"/>
    <col min="16129" max="16129" width="8" customWidth="1"/>
    <col min="16130" max="16130" width="12.140625" customWidth="1"/>
    <col min="16131" max="16131" width="16.28515625" customWidth="1"/>
    <col min="16132" max="16132" width="16.85546875" customWidth="1"/>
    <col min="16133" max="16133" width="12.140625" customWidth="1"/>
    <col min="16134" max="16134" width="16.42578125" customWidth="1"/>
  </cols>
  <sheetData>
    <row r="1" spans="1:8" ht="15" x14ac:dyDescent="0.25">
      <c r="A1" s="3" t="s">
        <v>7</v>
      </c>
      <c r="B1" s="3"/>
      <c r="D1" s="4" t="s">
        <v>8</v>
      </c>
      <c r="E1" s="59"/>
      <c r="F1" s="57" t="s">
        <v>9</v>
      </c>
      <c r="G1" s="112"/>
    </row>
    <row r="2" spans="1:8" x14ac:dyDescent="0.2">
      <c r="A2" s="8" t="s">
        <v>2</v>
      </c>
      <c r="B2" s="9">
        <v>0</v>
      </c>
      <c r="C2" s="10" t="s">
        <v>0</v>
      </c>
      <c r="D2" s="10"/>
      <c r="E2" s="10"/>
      <c r="F2" s="10"/>
      <c r="G2" s="11"/>
      <c r="H2" s="11"/>
    </row>
    <row r="20" spans="1:12" ht="18" customHeight="1" x14ac:dyDescent="0.2">
      <c r="A20" s="13" t="s">
        <v>13</v>
      </c>
    </row>
    <row r="21" spans="1:12" ht="18" customHeight="1" thickBot="1" x14ac:dyDescent="0.25">
      <c r="A21" t="s">
        <v>3</v>
      </c>
    </row>
    <row r="22" spans="1:12" s="10" customFormat="1" ht="18" customHeight="1" x14ac:dyDescent="0.2">
      <c r="A22" s="61" t="s">
        <v>19</v>
      </c>
      <c r="B22" s="62" t="s">
        <v>37</v>
      </c>
      <c r="C22" s="63" t="s">
        <v>45</v>
      </c>
      <c r="D22" s="64" t="s">
        <v>17</v>
      </c>
      <c r="E22" s="63" t="s">
        <v>38</v>
      </c>
      <c r="F22" s="64" t="s">
        <v>39</v>
      </c>
      <c r="G22" s="65" t="s">
        <v>18</v>
      </c>
      <c r="J22" s="66"/>
    </row>
    <row r="23" spans="1:12" s="10" customFormat="1" ht="18" customHeight="1" thickBot="1" x14ac:dyDescent="0.25">
      <c r="A23" s="67">
        <v>50</v>
      </c>
      <c r="B23" s="68">
        <v>15</v>
      </c>
      <c r="C23" s="69">
        <v>25.6</v>
      </c>
      <c r="D23" s="70">
        <v>13.808999999999999</v>
      </c>
      <c r="E23" s="69">
        <v>10.691000000000001</v>
      </c>
      <c r="F23" s="71">
        <v>77.995000000000005</v>
      </c>
      <c r="G23" s="72">
        <v>0.93100000000000005</v>
      </c>
      <c r="J23" s="73"/>
    </row>
    <row r="24" spans="1:12" s="10" customFormat="1" ht="18" customHeight="1" x14ac:dyDescent="0.2">
      <c r="D24" s="13"/>
      <c r="J24" s="73"/>
    </row>
    <row r="25" spans="1:12" s="10" customFormat="1" ht="18" customHeight="1" thickBot="1" x14ac:dyDescent="0.25">
      <c r="A25" s="10" t="s">
        <v>4</v>
      </c>
      <c r="J25" s="73"/>
      <c r="L25"/>
    </row>
    <row r="26" spans="1:12" s="10" customFormat="1" ht="18" customHeight="1" x14ac:dyDescent="0.2">
      <c r="A26" s="61" t="s">
        <v>17</v>
      </c>
      <c r="B26" s="74" t="s">
        <v>39</v>
      </c>
      <c r="C26" s="63" t="s">
        <v>45</v>
      </c>
      <c r="D26" s="63" t="s">
        <v>38</v>
      </c>
      <c r="E26" s="65" t="s">
        <v>40</v>
      </c>
    </row>
    <row r="27" spans="1:12" s="10" customFormat="1" ht="18" customHeight="1" thickBot="1" x14ac:dyDescent="0.25">
      <c r="A27" s="75">
        <v>100</v>
      </c>
      <c r="B27" s="76">
        <f>+F23</f>
        <v>77.995000000000005</v>
      </c>
      <c r="C27" s="69">
        <v>25.4</v>
      </c>
      <c r="D27" s="69">
        <v>20.603999999999999</v>
      </c>
      <c r="E27" s="77">
        <v>0.874</v>
      </c>
    </row>
    <row r="28" spans="1:12" s="10" customFormat="1" ht="18" customHeight="1" x14ac:dyDescent="0.2">
      <c r="A28" s="78"/>
      <c r="B28" s="78"/>
      <c r="C28" s="79"/>
      <c r="D28" s="13"/>
      <c r="I28" s="73"/>
    </row>
    <row r="29" spans="1:12" s="10" customFormat="1" ht="18" customHeight="1" thickBot="1" x14ac:dyDescent="0.25">
      <c r="A29" s="13" t="s">
        <v>14</v>
      </c>
    </row>
    <row r="30" spans="1:12" s="10" customFormat="1" ht="18" customHeight="1" x14ac:dyDescent="0.2">
      <c r="A30" s="116" t="s">
        <v>42</v>
      </c>
      <c r="B30" s="117"/>
      <c r="C30" s="117"/>
      <c r="D30" s="80">
        <v>2</v>
      </c>
    </row>
    <row r="31" spans="1:12" s="10" customFormat="1" ht="18" customHeight="1" x14ac:dyDescent="0.2">
      <c r="A31" s="118" t="s">
        <v>43</v>
      </c>
      <c r="B31" s="119"/>
      <c r="C31" s="119"/>
      <c r="D31" s="81">
        <v>0.1</v>
      </c>
    </row>
    <row r="32" spans="1:12" s="10" customFormat="1" ht="18" customHeight="1" x14ac:dyDescent="0.2">
      <c r="A32" s="118" t="s">
        <v>44</v>
      </c>
      <c r="B32" s="119"/>
      <c r="C32" s="119"/>
      <c r="D32" s="110">
        <f>0.4-$B$2/5/100</f>
        <v>0.4</v>
      </c>
    </row>
    <row r="33" spans="1:8" s="10" customFormat="1" ht="18" customHeight="1" x14ac:dyDescent="0.2">
      <c r="A33" s="122" t="s">
        <v>58</v>
      </c>
      <c r="B33" s="123"/>
      <c r="C33" s="124"/>
      <c r="D33" s="82">
        <f>+$D$30*$D$31/$D$32</f>
        <v>0.5</v>
      </c>
    </row>
    <row r="34" spans="1:8" s="10" customFormat="1" ht="18" customHeight="1" thickBot="1" x14ac:dyDescent="0.25">
      <c r="A34" s="120" t="s">
        <v>41</v>
      </c>
      <c r="B34" s="121"/>
      <c r="C34" s="121"/>
      <c r="D34" s="109">
        <f>+(($D$30*(1-$D$31))-($D$30*$D$31*(1-$D$32)/$D$32))/($D$27-$E$23)*(10^6/10^3)</f>
        <v>151.31645314233836</v>
      </c>
    </row>
    <row r="35" spans="1:8" s="10" customFormat="1" ht="18" customHeight="1" x14ac:dyDescent="0.2"/>
    <row r="36" spans="1:8" s="10" customFormat="1" ht="18" customHeight="1" thickBot="1" x14ac:dyDescent="0.25">
      <c r="A36" s="13" t="s">
        <v>20</v>
      </c>
    </row>
    <row r="37" spans="1:8" s="10" customFormat="1" ht="18" customHeight="1" x14ac:dyDescent="0.2">
      <c r="A37" s="125" t="s">
        <v>78</v>
      </c>
      <c r="B37" s="126"/>
      <c r="C37" s="126"/>
      <c r="D37" s="126"/>
      <c r="E37" s="129">
        <f>ROUND(+$D$34*$G$23*1000,-2)</f>
        <v>140900</v>
      </c>
    </row>
    <row r="38" spans="1:8" s="10" customFormat="1" ht="18" customHeight="1" thickBot="1" x14ac:dyDescent="0.25">
      <c r="A38" s="127" t="s">
        <v>79</v>
      </c>
      <c r="B38" s="128"/>
      <c r="C38" s="128"/>
      <c r="D38" s="128"/>
      <c r="E38" s="130">
        <f>ROUND(+$D$34*$E$27*1000,-2)</f>
        <v>132300</v>
      </c>
      <c r="G38" s="83"/>
      <c r="H38" s="83"/>
    </row>
    <row r="39" spans="1:8" x14ac:dyDescent="0.2">
      <c r="G39" s="11"/>
      <c r="H39" s="11"/>
    </row>
    <row r="40" spans="1:8" x14ac:dyDescent="0.2">
      <c r="D40" s="53"/>
      <c r="G40" s="54"/>
      <c r="H40" s="11"/>
    </row>
    <row r="41" spans="1:8" x14ac:dyDescent="0.2">
      <c r="B41" s="1"/>
      <c r="D41" s="53"/>
      <c r="G41" s="11"/>
      <c r="H41" s="11"/>
    </row>
    <row r="42" spans="1:8" x14ac:dyDescent="0.2">
      <c r="G42" s="11"/>
      <c r="H42" s="11"/>
    </row>
    <row r="43" spans="1:8" x14ac:dyDescent="0.2">
      <c r="G43" s="11"/>
      <c r="H43" s="11"/>
    </row>
    <row r="44" spans="1:8" x14ac:dyDescent="0.2">
      <c r="G44" s="11"/>
      <c r="H44" s="11"/>
    </row>
    <row r="45" spans="1:8" x14ac:dyDescent="0.2">
      <c r="G45" s="11"/>
      <c r="H45" s="11"/>
    </row>
  </sheetData>
  <mergeCells count="7">
    <mergeCell ref="A38:D38"/>
    <mergeCell ref="A30:C30"/>
    <mergeCell ref="A31:C31"/>
    <mergeCell ref="A32:C32"/>
    <mergeCell ref="A34:C34"/>
    <mergeCell ref="A37:D37"/>
    <mergeCell ref="A33:C33"/>
  </mergeCells>
  <pageMargins left="0.47244094488188981" right="0.47244094488188981" top="0.55118110236220474" bottom="0.55118110236220474" header="0.31496062992125984" footer="0.31496062992125984"/>
  <pageSetup paperSize="9" scale="90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41" r:id="rId4">
          <objectPr defaultSize="0" autoPict="0" r:id="rId5">
            <anchor moveWithCells="1" sizeWithCells="1">
              <from>
                <xdr:col>0</xdr:col>
                <xdr:colOff>47625</xdr:colOff>
                <xdr:row>2</xdr:row>
                <xdr:rowOff>114300</xdr:rowOff>
              </from>
              <to>
                <xdr:col>5</xdr:col>
                <xdr:colOff>771525</xdr:colOff>
                <xdr:row>19</xdr:row>
                <xdr:rowOff>28575</xdr:rowOff>
              </to>
            </anchor>
          </objectPr>
        </oleObject>
      </mc:Choice>
      <mc:Fallback>
        <oleObject progId="Visio.Drawing.11" shapeId="1024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2"/>
  <sheetViews>
    <sheetView zoomScaleNormal="100" workbookViewId="0">
      <selection activeCell="F38" sqref="F38"/>
    </sheetView>
  </sheetViews>
  <sheetFormatPr defaultRowHeight="12.75" x14ac:dyDescent="0.2"/>
  <cols>
    <col min="1" max="1" width="23.7109375" customWidth="1"/>
    <col min="2" max="2" width="11" bestFit="1" customWidth="1"/>
    <col min="3" max="3" width="12.42578125" bestFit="1" customWidth="1"/>
  </cols>
  <sheetData>
    <row r="1" spans="1:8" ht="15" x14ac:dyDescent="0.25">
      <c r="A1" s="3" t="s">
        <v>7</v>
      </c>
      <c r="B1" s="3"/>
      <c r="D1" s="4" t="s">
        <v>8</v>
      </c>
      <c r="E1" s="5"/>
      <c r="F1" s="57" t="s">
        <v>9</v>
      </c>
      <c r="G1" s="108"/>
      <c r="H1" s="60"/>
    </row>
    <row r="2" spans="1:8" x14ac:dyDescent="0.2">
      <c r="A2" s="8" t="s">
        <v>2</v>
      </c>
      <c r="B2" s="104">
        <v>0</v>
      </c>
      <c r="C2" s="10" t="s">
        <v>0</v>
      </c>
      <c r="D2" s="10"/>
      <c r="E2" s="10"/>
      <c r="F2" s="10"/>
      <c r="G2" s="11"/>
      <c r="H2" s="11"/>
    </row>
    <row r="4" spans="1:8" x14ac:dyDescent="0.2">
      <c r="A4" s="13" t="s">
        <v>13</v>
      </c>
    </row>
    <row r="19" spans="1:10" x14ac:dyDescent="0.2">
      <c r="A19" s="13" t="s">
        <v>0</v>
      </c>
    </row>
    <row r="20" spans="1:10" x14ac:dyDescent="0.2">
      <c r="A20" s="13"/>
    </row>
    <row r="21" spans="1:10" x14ac:dyDescent="0.2">
      <c r="A21" s="13" t="s">
        <v>14</v>
      </c>
    </row>
    <row r="22" spans="1:10" x14ac:dyDescent="0.2">
      <c r="A22" s="13"/>
    </row>
    <row r="23" spans="1:10" x14ac:dyDescent="0.2">
      <c r="A23" s="84" t="s">
        <v>68</v>
      </c>
      <c r="B23" s="111">
        <f>1000+10*$B$2</f>
        <v>1000</v>
      </c>
      <c r="C23" s="85"/>
      <c r="D23" s="85"/>
      <c r="E23" s="85"/>
      <c r="F23" s="85"/>
      <c r="H23" s="2" t="s">
        <v>0</v>
      </c>
      <c r="I23" s="2" t="s">
        <v>0</v>
      </c>
      <c r="J23" s="2" t="s">
        <v>0</v>
      </c>
    </row>
    <row r="24" spans="1:10" x14ac:dyDescent="0.2">
      <c r="A24" s="84" t="s">
        <v>69</v>
      </c>
      <c r="B24" s="115">
        <f>+B23/22.4</f>
        <v>44.642857142857146</v>
      </c>
      <c r="C24" s="85"/>
      <c r="D24" s="85"/>
      <c r="E24" s="85"/>
      <c r="F24" s="85"/>
      <c r="H24" s="2"/>
      <c r="I24" s="2"/>
      <c r="J24" s="2"/>
    </row>
    <row r="25" spans="1:10" x14ac:dyDescent="0.2">
      <c r="A25" s="84" t="s">
        <v>70</v>
      </c>
      <c r="B25" s="106">
        <v>0.3</v>
      </c>
      <c r="C25" s="85"/>
      <c r="D25" s="85"/>
      <c r="E25" s="85"/>
      <c r="F25" s="85"/>
    </row>
    <row r="26" spans="1:10" x14ac:dyDescent="0.2">
      <c r="A26" s="84" t="s">
        <v>71</v>
      </c>
      <c r="B26" s="107">
        <v>0.7</v>
      </c>
      <c r="C26" s="85"/>
      <c r="D26" s="85"/>
      <c r="E26" s="85"/>
      <c r="F26" s="85"/>
    </row>
    <row r="27" spans="1:10" ht="15.75" x14ac:dyDescent="0.2">
      <c r="A27" s="86" t="s">
        <v>66</v>
      </c>
      <c r="B27" s="87" t="s">
        <v>51</v>
      </c>
      <c r="C27" s="88"/>
      <c r="D27" s="88"/>
      <c r="E27" s="88"/>
      <c r="F27" s="89"/>
    </row>
    <row r="28" spans="1:10" ht="15.75" x14ac:dyDescent="0.2">
      <c r="A28" s="90" t="s">
        <v>66</v>
      </c>
      <c r="B28" s="87" t="s">
        <v>52</v>
      </c>
      <c r="C28" s="88"/>
      <c r="D28" s="88"/>
      <c r="E28" s="88"/>
      <c r="F28" s="89"/>
    </row>
    <row r="29" spans="1:10" ht="15.75" x14ac:dyDescent="0.2">
      <c r="A29" s="84" t="s">
        <v>50</v>
      </c>
      <c r="B29" s="91">
        <v>25</v>
      </c>
      <c r="C29" s="85"/>
      <c r="D29" s="85"/>
      <c r="E29" s="85"/>
      <c r="F29" s="85"/>
    </row>
    <row r="30" spans="1:10" ht="15.75" x14ac:dyDescent="0.2">
      <c r="A30" s="84" t="s">
        <v>67</v>
      </c>
      <c r="B30" s="92">
        <v>250</v>
      </c>
      <c r="C30" s="85"/>
      <c r="D30" s="85"/>
      <c r="E30" s="85"/>
      <c r="F30" s="85"/>
    </row>
    <row r="31" spans="1:10" x14ac:dyDescent="0.2">
      <c r="A31" s="84" t="s">
        <v>57</v>
      </c>
      <c r="B31" s="93">
        <v>4</v>
      </c>
      <c r="C31" s="85"/>
      <c r="D31" s="85"/>
      <c r="E31" s="85"/>
      <c r="F31" s="85"/>
    </row>
    <row r="32" spans="1:10" ht="15.75" x14ac:dyDescent="0.2">
      <c r="A32" s="84" t="s">
        <v>74</v>
      </c>
      <c r="B32" s="95">
        <f>34.31*10^-3*($B$30-$B$29)+5.469*10^-5/2*($B$30^2-$B$29^2)+0.361*10^-11/3*($B$30^3-$B$29^3)+-11.71*10^-12/4*($B$30^4-$B$29^4)</f>
        <v>9.40030625496094</v>
      </c>
      <c r="C32" s="85"/>
      <c r="D32" s="85"/>
      <c r="E32" s="85"/>
      <c r="F32" s="85"/>
    </row>
    <row r="33" spans="1:9" ht="15.75" x14ac:dyDescent="0.2">
      <c r="A33" s="84" t="s">
        <v>75</v>
      </c>
      <c r="B33" s="96">
        <f>49.37*10^-3*($B$30-$B$29)+13.92*10^-5/2*($B$30^2-$B$29^2)-5.816*10^-8/3*($B$30^3-$B$29^3)+7.28*10^-12/4*($B$30^4-$B$29^4)</f>
        <v>15.1192449140625</v>
      </c>
      <c r="C33" s="85"/>
      <c r="D33" s="85"/>
      <c r="E33" s="85"/>
      <c r="F33" s="85"/>
    </row>
    <row r="34" spans="1:9" ht="15.75" x14ac:dyDescent="0.2">
      <c r="A34" s="84" t="s">
        <v>76</v>
      </c>
      <c r="B34" s="96">
        <f>+$B$32*$B$25+$B$33*$B$26</f>
        <v>13.403563316332033</v>
      </c>
      <c r="C34" s="85"/>
      <c r="D34" s="85"/>
      <c r="E34" s="85"/>
      <c r="F34" s="85"/>
    </row>
    <row r="35" spans="1:9" x14ac:dyDescent="0.2">
      <c r="A35" s="10"/>
      <c r="B35" s="10"/>
      <c r="C35" s="10"/>
      <c r="D35" s="10"/>
      <c r="E35" s="10"/>
      <c r="F35" s="10"/>
    </row>
    <row r="36" spans="1:9" ht="14.25" x14ac:dyDescent="0.2">
      <c r="A36" s="97"/>
      <c r="B36" s="55" t="s">
        <v>46</v>
      </c>
      <c r="C36" s="55" t="s">
        <v>47</v>
      </c>
      <c r="D36" s="55" t="s">
        <v>48</v>
      </c>
      <c r="E36" s="55" t="s">
        <v>49</v>
      </c>
      <c r="F36" s="10"/>
      <c r="I36" s="2"/>
    </row>
    <row r="37" spans="1:9" x14ac:dyDescent="0.2">
      <c r="A37" s="84" t="s">
        <v>53</v>
      </c>
      <c r="B37" s="98">
        <v>350</v>
      </c>
      <c r="C37" s="98">
        <v>5</v>
      </c>
      <c r="D37" s="94">
        <v>3168</v>
      </c>
      <c r="E37" s="102">
        <v>0.56999999999999995</v>
      </c>
      <c r="F37" s="10"/>
    </row>
    <row r="38" spans="1:9" x14ac:dyDescent="0.2">
      <c r="A38" s="84" t="s">
        <v>77</v>
      </c>
      <c r="B38" s="102">
        <v>151.80000000000001</v>
      </c>
      <c r="C38" s="92">
        <v>5</v>
      </c>
      <c r="D38" s="94">
        <v>2748</v>
      </c>
      <c r="E38" s="102">
        <v>0.375</v>
      </c>
      <c r="F38" s="10"/>
      <c r="H38" s="2" t="s">
        <v>0</v>
      </c>
      <c r="I38" s="2" t="s">
        <v>0</v>
      </c>
    </row>
    <row r="39" spans="1:9" x14ac:dyDescent="0.2">
      <c r="A39" s="10"/>
      <c r="B39" s="10"/>
      <c r="C39" s="10"/>
      <c r="D39" s="10"/>
      <c r="E39" s="10"/>
      <c r="F39" s="10"/>
    </row>
    <row r="40" spans="1:9" x14ac:dyDescent="0.2">
      <c r="A40" s="99" t="s">
        <v>54</v>
      </c>
      <c r="B40" s="114">
        <f>+$B$34*$B$24/($D$37-$D$38)*1000/1000</f>
        <v>1.4246984817529798</v>
      </c>
      <c r="C40" s="78" t="s">
        <v>0</v>
      </c>
      <c r="D40" s="10"/>
      <c r="E40" s="10"/>
      <c r="F40" s="10"/>
    </row>
    <row r="41" spans="1:9" ht="14.25" x14ac:dyDescent="0.2">
      <c r="A41" s="99" t="s">
        <v>55</v>
      </c>
      <c r="B41" s="101">
        <f>+$B$40*$E$37*1000</f>
        <v>812.07813459919839</v>
      </c>
      <c r="C41" s="10"/>
      <c r="D41" s="10"/>
      <c r="E41" s="10"/>
      <c r="F41" s="10"/>
    </row>
    <row r="42" spans="1:9" x14ac:dyDescent="0.2">
      <c r="A42" s="99" t="s">
        <v>65</v>
      </c>
      <c r="B42" s="114">
        <f>+B40</f>
        <v>1.4246984817529798</v>
      </c>
      <c r="C42" s="10"/>
      <c r="D42" s="10"/>
      <c r="E42" s="10"/>
      <c r="F42" s="10"/>
    </row>
    <row r="43" spans="1:9" ht="14.25" x14ac:dyDescent="0.2">
      <c r="A43" s="99" t="s">
        <v>56</v>
      </c>
      <c r="B43" s="105">
        <f>+$B$42*E38*1000</f>
        <v>534.26193065736743</v>
      </c>
      <c r="C43" s="10"/>
      <c r="D43" s="10"/>
      <c r="E43" s="10"/>
      <c r="F43" s="10"/>
    </row>
    <row r="44" spans="1:9" x14ac:dyDescent="0.2">
      <c r="A44" s="78"/>
      <c r="B44" s="100"/>
      <c r="C44" s="10"/>
      <c r="D44" s="10"/>
      <c r="E44" s="10"/>
      <c r="F44" s="10"/>
    </row>
    <row r="45" spans="1:9" x14ac:dyDescent="0.2">
      <c r="A45" s="13" t="s">
        <v>20</v>
      </c>
      <c r="B45" s="100"/>
      <c r="C45" s="10"/>
      <c r="D45" s="10"/>
      <c r="E45" s="10"/>
      <c r="F45" s="10"/>
    </row>
    <row r="46" spans="1:9" x14ac:dyDescent="0.2">
      <c r="A46" s="10"/>
      <c r="B46" s="10"/>
      <c r="C46" s="10"/>
      <c r="D46" s="10"/>
      <c r="E46" s="10"/>
      <c r="F46" s="10"/>
    </row>
    <row r="47" spans="1:9" ht="14.25" x14ac:dyDescent="0.2">
      <c r="A47" s="99" t="s">
        <v>72</v>
      </c>
      <c r="B47" s="103">
        <f>+$B$24*0.08206*(273+$B$29)/($B$31*0.9869)</f>
        <v>276.54551409174468</v>
      </c>
      <c r="C47" s="10"/>
      <c r="D47" s="10"/>
      <c r="E47" s="10"/>
      <c r="F47" s="10"/>
    </row>
    <row r="48" spans="1:9" x14ac:dyDescent="0.2">
      <c r="A48" s="10"/>
      <c r="B48" s="10"/>
      <c r="C48" s="10"/>
      <c r="D48" s="10"/>
      <c r="E48" s="10"/>
      <c r="F48" s="10"/>
    </row>
    <row r="49" spans="1:6" x14ac:dyDescent="0.2">
      <c r="A49" s="13" t="s">
        <v>21</v>
      </c>
      <c r="B49" s="10"/>
      <c r="C49" s="10"/>
      <c r="D49" s="10"/>
      <c r="E49" s="10"/>
      <c r="F49" s="10"/>
    </row>
    <row r="50" spans="1:6" x14ac:dyDescent="0.2">
      <c r="A50" s="10"/>
      <c r="B50" s="10"/>
      <c r="C50" s="10"/>
      <c r="D50" s="10"/>
      <c r="E50" s="10"/>
      <c r="F50" s="10"/>
    </row>
    <row r="51" spans="1:6" ht="14.25" x14ac:dyDescent="0.2">
      <c r="A51" s="99" t="s">
        <v>73</v>
      </c>
      <c r="B51" s="101">
        <f>+$B$34*$B$24/$B$47*1000</f>
        <v>2163.7427904100427</v>
      </c>
      <c r="C51" s="10"/>
      <c r="D51" s="10"/>
      <c r="E51" s="10"/>
      <c r="F51" s="10"/>
    </row>
    <row r="52" spans="1:6" x14ac:dyDescent="0.2">
      <c r="C52" t="s">
        <v>0</v>
      </c>
      <c r="D52" t="s">
        <v>0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8194" r:id="rId4">
          <objectPr defaultSize="0" autoPict="0" r:id="rId5">
            <anchor moveWithCells="1" sizeWithCells="1">
              <from>
                <xdr:col>0</xdr:col>
                <xdr:colOff>0</xdr:colOff>
                <xdr:row>4</xdr:row>
                <xdr:rowOff>0</xdr:rowOff>
              </from>
              <to>
                <xdr:col>5</xdr:col>
                <xdr:colOff>257175</xdr:colOff>
                <xdr:row>19</xdr:row>
                <xdr:rowOff>0</xdr:rowOff>
              </to>
            </anchor>
          </objectPr>
        </oleObject>
      </mc:Choice>
      <mc:Fallback>
        <oleObject progId="Visio.Drawing.11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ΑΣΚΗΣΗ 1</vt:lpstr>
      <vt:lpstr>ΑΣΚΗΣΗ 2</vt:lpstr>
      <vt:lpstr>ΑΣΚΗΣΗ 3</vt:lpstr>
    </vt:vector>
  </TitlesOfParts>
  <Company>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ΕΧΜ 2324 B ΣΕΙΡΑ ΑΣΚ</dc:title>
  <dc:creator>ST</dc:creator>
  <cp:lastModifiedBy>ST</cp:lastModifiedBy>
  <cp:lastPrinted>2023-12-24T17:43:34Z</cp:lastPrinted>
  <dcterms:created xsi:type="dcterms:W3CDTF">2020-01-14T16:07:50Z</dcterms:created>
  <dcterms:modified xsi:type="dcterms:W3CDTF">2024-01-11T15:39:16Z</dcterms:modified>
</cp:coreProperties>
</file>