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docx" ContentType="application/vnd.openxmlformats-officedocument.wordprocessingml.document"/>
  <Default Extension="emf" ContentType="image/x-emf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G:\2022-23_ΕΧΜ_Isozigia\2024-25\xrisima arxeia\ΑΣΚΗΣΕΙΣ και ΥΠΟΛΟΓΙΣΤΙΚΑ\2024-2025\"/>
    </mc:Choice>
  </mc:AlternateContent>
  <xr:revisionPtr revIDLastSave="0" documentId="13_ncr:1_{5038AE6F-9108-438B-BFD0-48A1E5AF4091}" xr6:coauthVersionLast="47" xr6:coauthVersionMax="47" xr10:uidLastSave="{00000000-0000-0000-0000-000000000000}"/>
  <bookViews>
    <workbookView xWindow="-120" yWindow="-120" windowWidth="29040" windowHeight="15840" activeTab="2" xr2:uid="{00000000-000D-0000-FFFF-FFFF00000000}"/>
  </bookViews>
  <sheets>
    <sheet name="ΑΣΚΗΣΗ 1_24_25" sheetId="4" r:id="rId1"/>
    <sheet name="ΑΣΚΗΣΗ 2 " sheetId="5" r:id="rId2"/>
    <sheet name="ΑΣΚΗΣΗ 3" sheetId="8" r:id="rId3"/>
  </sheets>
  <definedNames>
    <definedName name="_xlnm.Print_Area" localSheetId="0">'ΑΣΚΗΣΗ 1_24_25'!$A$1:$F$28</definedName>
    <definedName name="_xlnm.Print_Area" localSheetId="1">'ΑΣΚΗΣΗ 2 '!$A$1:$H$43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56" i="8" l="1"/>
  <c r="B33" i="8"/>
  <c r="B31" i="8"/>
  <c r="B30" i="8"/>
  <c r="B63" i="8"/>
  <c r="B62" i="8"/>
  <c r="B57" i="8"/>
  <c r="B26" i="8"/>
  <c r="B22" i="8"/>
  <c r="C17" i="8"/>
  <c r="C18" i="8" s="1"/>
  <c r="I9" i="8"/>
  <c r="I8" i="8"/>
  <c r="D19" i="8" s="1"/>
  <c r="D20" i="8" s="1"/>
  <c r="D18" i="8" l="1"/>
  <c r="E19" i="8" s="1"/>
  <c r="D17" i="8"/>
  <c r="E20" i="8"/>
  <c r="B44" i="8" l="1"/>
  <c r="B43" i="8"/>
  <c r="B39" i="8"/>
  <c r="B40" i="8" s="1"/>
  <c r="B35" i="8"/>
  <c r="B41" i="8" l="1"/>
  <c r="B42" i="8" s="1"/>
  <c r="D40" i="8"/>
  <c r="B36" i="5"/>
  <c r="B19" i="5"/>
  <c r="B37" i="5" s="1"/>
  <c r="B25" i="5"/>
  <c r="B65" i="8" l="1"/>
  <c r="B38" i="5"/>
  <c r="B42" i="5"/>
  <c r="B31" i="5"/>
  <c r="B32" i="5" s="1"/>
  <c r="C7" i="4"/>
  <c r="C5" i="4"/>
  <c r="D19" i="4" s="1"/>
  <c r="D20" i="4" l="1"/>
  <c r="D24" i="4" s="1"/>
  <c r="D27" i="4"/>
  <c r="D28" i="4" s="1"/>
  <c r="D23" i="4"/>
</calcChain>
</file>

<file path=xl/sharedStrings.xml><?xml version="1.0" encoding="utf-8"?>
<sst xmlns="http://schemas.openxmlformats.org/spreadsheetml/2006/main" count="170" uniqueCount="128">
  <si>
    <t>a</t>
  </si>
  <si>
    <t>z</t>
  </si>
  <si>
    <t>ΠΑΡΑΜΕΤΡΟΣ</t>
  </si>
  <si>
    <t>ΔΕΔΟΜΕΝΑ</t>
  </si>
  <si>
    <t xml:space="preserve"> </t>
  </si>
  <si>
    <t>ΑΠΟΤΕΛΕΣΜΑΤΑ</t>
  </si>
  <si>
    <t>(α)</t>
  </si>
  <si>
    <t>Εισερχόμενος αέρας</t>
  </si>
  <si>
    <t>Εξερχόμενος αέρας</t>
  </si>
  <si>
    <t>(β)</t>
  </si>
  <si>
    <t>Εισροή=Εκροή ΞΑ (kg/h)</t>
  </si>
  <si>
    <t>(γ)</t>
  </si>
  <si>
    <t>(δ)</t>
  </si>
  <si>
    <t>Ĥ (kJ/kg)</t>
  </si>
  <si>
    <t>Ṽ</t>
  </si>
  <si>
    <t>Τροφοδοσία ΠΥ (kg/min)</t>
  </si>
  <si>
    <t>Μείωση υγρασίας (%)</t>
  </si>
  <si>
    <r>
      <t>Τροφοδοσία αέρα (m</t>
    </r>
    <r>
      <rPr>
        <vertAlign val="superscript"/>
        <sz val="11"/>
        <color theme="1"/>
        <rFont val="Calibri"/>
        <family val="2"/>
        <charset val="161"/>
        <scheme val="minor"/>
      </rPr>
      <t>3</t>
    </r>
    <r>
      <rPr>
        <sz val="11"/>
        <color theme="1"/>
        <rFont val="Calibri"/>
        <family val="2"/>
        <charset val="161"/>
        <scheme val="minor"/>
      </rPr>
      <t>/min)</t>
    </r>
  </si>
  <si>
    <r>
      <t>Τ (</t>
    </r>
    <r>
      <rPr>
        <vertAlign val="superscript"/>
        <sz val="11"/>
        <rFont val="Calibri"/>
        <family val="2"/>
        <charset val="161"/>
        <scheme val="minor"/>
      </rPr>
      <t>o</t>
    </r>
    <r>
      <rPr>
        <sz val="11"/>
        <rFont val="Calibri"/>
        <family val="2"/>
        <charset val="161"/>
        <scheme val="minor"/>
      </rPr>
      <t>C)</t>
    </r>
  </si>
  <si>
    <r>
      <t>Τdp (</t>
    </r>
    <r>
      <rPr>
        <vertAlign val="superscript"/>
        <sz val="11"/>
        <rFont val="Calibri"/>
        <family val="2"/>
        <charset val="161"/>
        <scheme val="minor"/>
      </rPr>
      <t>o</t>
    </r>
    <r>
      <rPr>
        <sz val="11"/>
        <rFont val="Calibri"/>
        <family val="2"/>
        <charset val="161"/>
        <scheme val="minor"/>
      </rPr>
      <t>C)</t>
    </r>
  </si>
  <si>
    <r>
      <t>h</t>
    </r>
    <r>
      <rPr>
        <vertAlign val="subscript"/>
        <sz val="11"/>
        <rFont val="Calibri"/>
        <family val="2"/>
        <charset val="161"/>
        <scheme val="minor"/>
      </rPr>
      <t>r</t>
    </r>
    <r>
      <rPr>
        <sz val="11"/>
        <rFont val="Calibri"/>
        <family val="2"/>
        <charset val="161"/>
        <scheme val="minor"/>
      </rPr>
      <t xml:space="preserve"> (%)</t>
    </r>
  </si>
  <si>
    <r>
      <t>Ṽ</t>
    </r>
    <r>
      <rPr>
        <vertAlign val="subscript"/>
        <sz val="11"/>
        <color indexed="8"/>
        <rFont val="Calibri"/>
        <family val="2"/>
        <charset val="161"/>
        <scheme val="minor"/>
      </rPr>
      <t xml:space="preserve">H </t>
    </r>
    <r>
      <rPr>
        <sz val="11"/>
        <color indexed="8"/>
        <rFont val="Calibri"/>
        <family val="2"/>
        <charset val="161"/>
        <scheme val="minor"/>
      </rPr>
      <t>(m</t>
    </r>
    <r>
      <rPr>
        <vertAlign val="superscript"/>
        <sz val="11"/>
        <color indexed="8"/>
        <rFont val="Calibri"/>
        <family val="2"/>
        <charset val="161"/>
        <scheme val="minor"/>
      </rPr>
      <t>3</t>
    </r>
    <r>
      <rPr>
        <vertAlign val="subscript"/>
        <sz val="11"/>
        <color indexed="8"/>
        <rFont val="Calibri"/>
        <family val="2"/>
        <charset val="161"/>
        <scheme val="minor"/>
      </rPr>
      <t xml:space="preserve"> </t>
    </r>
    <r>
      <rPr>
        <sz val="11"/>
        <color indexed="8"/>
        <rFont val="Calibri"/>
        <family val="2"/>
        <charset val="161"/>
        <scheme val="minor"/>
      </rPr>
      <t>ΥΑ/kg ΞΑ)</t>
    </r>
  </si>
  <si>
    <r>
      <t>d (kg/m</t>
    </r>
    <r>
      <rPr>
        <vertAlign val="superscript"/>
        <sz val="11"/>
        <rFont val="Calibri"/>
        <family val="2"/>
        <charset val="161"/>
        <scheme val="minor"/>
      </rPr>
      <t>3</t>
    </r>
    <r>
      <rPr>
        <sz val="11"/>
        <rFont val="Calibri"/>
        <family val="2"/>
        <charset val="161"/>
        <scheme val="minor"/>
      </rPr>
      <t>)</t>
    </r>
  </si>
  <si>
    <r>
      <t>h</t>
    </r>
    <r>
      <rPr>
        <b/>
        <vertAlign val="subscript"/>
        <sz val="12"/>
        <rFont val="Calibri"/>
        <family val="2"/>
        <charset val="161"/>
        <scheme val="minor"/>
      </rPr>
      <t>a</t>
    </r>
    <r>
      <rPr>
        <b/>
        <sz val="12"/>
        <rFont val="Calibri"/>
        <family val="2"/>
        <charset val="161"/>
        <scheme val="minor"/>
      </rPr>
      <t xml:space="preserve"> (g H</t>
    </r>
    <r>
      <rPr>
        <b/>
        <vertAlign val="subscript"/>
        <sz val="12"/>
        <rFont val="Calibri"/>
        <family val="2"/>
        <charset val="161"/>
        <scheme val="minor"/>
      </rPr>
      <t>2</t>
    </r>
    <r>
      <rPr>
        <b/>
        <sz val="12"/>
        <rFont val="Calibri"/>
        <family val="2"/>
        <charset val="161"/>
        <scheme val="minor"/>
      </rPr>
      <t>O)/kg ΞΑ)</t>
    </r>
  </si>
  <si>
    <r>
      <t>Ογκομ. ροή αέρα -έξοδος ξηραντήρα (m</t>
    </r>
    <r>
      <rPr>
        <b/>
        <vertAlign val="superscript"/>
        <sz val="12"/>
        <rFont val="Calibri"/>
        <family val="2"/>
        <charset val="161"/>
        <scheme val="minor"/>
      </rPr>
      <t>3</t>
    </r>
    <r>
      <rPr>
        <b/>
        <sz val="12"/>
        <rFont val="Calibri"/>
        <family val="2"/>
        <charset val="161"/>
        <scheme val="minor"/>
      </rPr>
      <t>/min)</t>
    </r>
  </si>
  <si>
    <t>Μαζική ροή αέρα -είσοδος ξηραντήρα (kg/min)</t>
  </si>
  <si>
    <t>Μαζική ροή αέρα - έξοδος ξηραντήρα (kg/min)</t>
  </si>
  <si>
    <t>Υγρασία που απομακρύνεται (g)</t>
  </si>
  <si>
    <r>
      <t>Αρχική υγρασία ΠY (kg H</t>
    </r>
    <r>
      <rPr>
        <b/>
        <vertAlign val="subscript"/>
        <sz val="12"/>
        <rFont val="Calibri"/>
        <family val="2"/>
        <charset val="161"/>
        <scheme val="minor"/>
      </rPr>
      <t>2</t>
    </r>
    <r>
      <rPr>
        <b/>
        <sz val="12"/>
        <rFont val="Calibri"/>
        <family val="2"/>
        <charset val="161"/>
        <scheme val="minor"/>
      </rPr>
      <t>O / Kg ΠΥ)</t>
    </r>
  </si>
  <si>
    <t xml:space="preserve">ΣΧΟΛΙΟ: Οι τιμές του ειδικού όγκου </t>
  </si>
  <si>
    <t>μπορεί να είναι αρκετά διαφοροποιημένες</t>
  </si>
  <si>
    <t>ανάλογα με την πηγή</t>
  </si>
  <si>
    <t>στην είσοδο ο ειδικός όγκος είναι 0.879</t>
  </si>
  <si>
    <t>και στην έξοδο 0.854</t>
  </si>
  <si>
    <t xml:space="preserve">Ενδεικτικά με βάση μια άλλη πηγή, </t>
  </si>
  <si>
    <r>
      <t>kJ/(m</t>
    </r>
    <r>
      <rPr>
        <b/>
        <vertAlign val="superscript"/>
        <sz val="10"/>
        <rFont val="Arial"/>
        <family val="2"/>
        <charset val="161"/>
      </rPr>
      <t xml:space="preserve">3 </t>
    </r>
    <r>
      <rPr>
        <b/>
        <sz val="10"/>
        <rFont val="Arial"/>
        <family val="2"/>
        <charset val="161"/>
      </rPr>
      <t>C</t>
    </r>
    <r>
      <rPr>
        <b/>
        <vertAlign val="subscript"/>
        <sz val="10"/>
        <rFont val="Arial"/>
        <family val="2"/>
        <charset val="161"/>
      </rPr>
      <t>3</t>
    </r>
    <r>
      <rPr>
        <b/>
        <sz val="10"/>
        <rFont val="Arial"/>
        <family val="2"/>
        <charset val="161"/>
      </rPr>
      <t>Η</t>
    </r>
    <r>
      <rPr>
        <b/>
        <vertAlign val="subscript"/>
        <sz val="10"/>
        <rFont val="Arial"/>
        <family val="2"/>
        <charset val="161"/>
      </rPr>
      <t>8</t>
    </r>
    <r>
      <rPr>
        <b/>
        <sz val="10"/>
        <rFont val="Arial"/>
        <family val="2"/>
        <charset val="161"/>
      </rPr>
      <t>)</t>
    </r>
  </si>
  <si>
    <t>Δεν συμπεριφέρεται ως ιδανικό αέριο</t>
  </si>
  <si>
    <r>
      <t>V̇</t>
    </r>
    <r>
      <rPr>
        <vertAlign val="subscript"/>
        <sz val="10"/>
        <rFont val="Arial"/>
        <family val="2"/>
        <charset val="161"/>
      </rPr>
      <t>ιδαν.αέριο</t>
    </r>
    <r>
      <rPr>
        <sz val="10"/>
        <rFont val="Arial"/>
        <family val="2"/>
        <charset val="161"/>
      </rPr>
      <t xml:space="preserve"> (L/s)</t>
    </r>
  </si>
  <si>
    <r>
      <t>V̇</t>
    </r>
    <r>
      <rPr>
        <vertAlign val="subscript"/>
        <sz val="10"/>
        <rFont val="Arial"/>
        <family val="2"/>
        <charset val="161"/>
      </rPr>
      <t>μετρητή</t>
    </r>
    <r>
      <rPr>
        <sz val="10"/>
        <rFont val="Arial"/>
        <family val="2"/>
        <charset val="161"/>
      </rPr>
      <t xml:space="preserve"> (L/s)</t>
    </r>
  </si>
  <si>
    <t>Υπέρθερμος ατμός (L/s)</t>
  </si>
  <si>
    <t>Υπέρθερμος ατμός (kg/s)</t>
  </si>
  <si>
    <t>Κορεσμένο υγρό</t>
  </si>
  <si>
    <t>Υπέρθερμος αέρας</t>
  </si>
  <si>
    <r>
      <t>Ṽ (m</t>
    </r>
    <r>
      <rPr>
        <vertAlign val="superscript"/>
        <sz val="10"/>
        <rFont val="Arial"/>
        <family val="2"/>
        <charset val="161"/>
      </rPr>
      <t>3</t>
    </r>
    <r>
      <rPr>
        <sz val="10"/>
        <rFont val="Arial"/>
        <family val="2"/>
        <charset val="161"/>
      </rPr>
      <t>/kg)</t>
    </r>
  </si>
  <si>
    <t>P(bar)</t>
  </si>
  <si>
    <r>
      <t>T (</t>
    </r>
    <r>
      <rPr>
        <vertAlign val="superscript"/>
        <sz val="10"/>
        <rFont val="Arial"/>
        <family val="2"/>
        <charset val="161"/>
      </rPr>
      <t>o</t>
    </r>
    <r>
      <rPr>
        <sz val="10"/>
        <rFont val="Arial"/>
        <family val="2"/>
        <charset val="161"/>
      </rPr>
      <t>C)</t>
    </r>
  </si>
  <si>
    <r>
      <t>Ĥ</t>
    </r>
    <r>
      <rPr>
        <vertAlign val="subscript"/>
        <sz val="10"/>
        <rFont val="Arial"/>
        <family val="2"/>
        <charset val="161"/>
      </rPr>
      <t>out,C3H8</t>
    </r>
    <r>
      <rPr>
        <sz val="10"/>
        <rFont val="Arial"/>
        <family val="2"/>
        <charset val="161"/>
      </rPr>
      <t xml:space="preserve"> (kJ/mol)</t>
    </r>
  </si>
  <si>
    <r>
      <t>Ĥ</t>
    </r>
    <r>
      <rPr>
        <vertAlign val="subscript"/>
        <sz val="10"/>
        <rFont val="Arial"/>
        <family val="2"/>
        <charset val="161"/>
      </rPr>
      <t>in,C3H8</t>
    </r>
    <r>
      <rPr>
        <sz val="10"/>
        <rFont val="Arial"/>
        <family val="2"/>
        <charset val="161"/>
      </rPr>
      <t xml:space="preserve"> (kJ/mol)</t>
    </r>
  </si>
  <si>
    <r>
      <t>92,30*10</t>
    </r>
    <r>
      <rPr>
        <vertAlign val="superscript"/>
        <sz val="10"/>
        <color indexed="8"/>
        <rFont val="Arial"/>
        <family val="2"/>
        <charset val="161"/>
      </rPr>
      <t>-3</t>
    </r>
    <r>
      <rPr>
        <sz val="10"/>
        <color indexed="8"/>
        <rFont val="Arial"/>
        <family val="2"/>
        <charset val="161"/>
      </rPr>
      <t xml:space="preserve"> + 27,88*10</t>
    </r>
    <r>
      <rPr>
        <vertAlign val="superscript"/>
        <sz val="10"/>
        <color indexed="8"/>
        <rFont val="Arial"/>
        <family val="2"/>
        <charset val="161"/>
      </rPr>
      <t>-5</t>
    </r>
    <r>
      <rPr>
        <sz val="10"/>
        <color indexed="8"/>
        <rFont val="Arial"/>
        <family val="2"/>
        <charset val="161"/>
      </rPr>
      <t>T - 15,47*10</t>
    </r>
    <r>
      <rPr>
        <vertAlign val="superscript"/>
        <sz val="10"/>
        <color indexed="8"/>
        <rFont val="Arial"/>
        <family val="2"/>
        <charset val="161"/>
      </rPr>
      <t>-8</t>
    </r>
    <r>
      <rPr>
        <sz val="10"/>
        <color indexed="8"/>
        <rFont val="Arial"/>
        <family val="2"/>
        <charset val="161"/>
      </rPr>
      <t>T</t>
    </r>
    <r>
      <rPr>
        <vertAlign val="superscript"/>
        <sz val="10"/>
        <color indexed="8"/>
        <rFont val="Arial"/>
        <family val="2"/>
        <charset val="161"/>
      </rPr>
      <t xml:space="preserve">2 </t>
    </r>
    <r>
      <rPr>
        <sz val="10"/>
        <color indexed="8"/>
        <rFont val="Arial"/>
        <family val="2"/>
        <charset val="161"/>
      </rPr>
      <t>+ 34,98*10</t>
    </r>
    <r>
      <rPr>
        <vertAlign val="superscript"/>
        <sz val="10"/>
        <color indexed="8"/>
        <rFont val="Arial"/>
        <family val="2"/>
        <charset val="161"/>
      </rPr>
      <t>-12</t>
    </r>
    <r>
      <rPr>
        <sz val="10"/>
        <color indexed="8"/>
        <rFont val="Arial"/>
        <family val="2"/>
        <charset val="161"/>
      </rPr>
      <t>T</t>
    </r>
    <r>
      <rPr>
        <vertAlign val="superscript"/>
        <sz val="10"/>
        <color indexed="8"/>
        <rFont val="Arial"/>
        <family val="2"/>
        <charset val="161"/>
      </rPr>
      <t>3</t>
    </r>
  </si>
  <si>
    <r>
      <t>C</t>
    </r>
    <r>
      <rPr>
        <vertAlign val="subscript"/>
        <sz val="10"/>
        <rFont val="Arial"/>
        <family val="2"/>
        <charset val="161"/>
      </rPr>
      <t>p</t>
    </r>
    <r>
      <rPr>
        <sz val="10"/>
        <rFont val="Arial"/>
        <family val="2"/>
        <charset val="161"/>
      </rPr>
      <t>,</t>
    </r>
    <r>
      <rPr>
        <vertAlign val="subscript"/>
        <sz val="10"/>
        <rFont val="Arial"/>
        <family val="2"/>
        <charset val="161"/>
      </rPr>
      <t>C4H10</t>
    </r>
    <r>
      <rPr>
        <sz val="10"/>
        <rFont val="Arial"/>
        <family val="2"/>
        <charset val="161"/>
      </rPr>
      <t xml:space="preserve"> (kJ/mol)</t>
    </r>
  </si>
  <si>
    <r>
      <t>Τ</t>
    </r>
    <r>
      <rPr>
        <vertAlign val="subscript"/>
        <sz val="10"/>
        <rFont val="Arial"/>
        <family val="2"/>
        <charset val="161"/>
      </rPr>
      <t>in,C4H10</t>
    </r>
    <r>
      <rPr>
        <sz val="10"/>
        <rFont val="Arial"/>
        <family val="2"/>
        <charset val="161"/>
      </rPr>
      <t xml:space="preserve"> (</t>
    </r>
    <r>
      <rPr>
        <vertAlign val="superscript"/>
        <sz val="10"/>
        <rFont val="Arial"/>
        <family val="2"/>
        <charset val="161"/>
      </rPr>
      <t>o</t>
    </r>
    <r>
      <rPr>
        <sz val="10"/>
        <rFont val="Arial"/>
        <family val="2"/>
        <charset val="161"/>
      </rPr>
      <t>C)</t>
    </r>
  </si>
  <si>
    <r>
      <t>T</t>
    </r>
    <r>
      <rPr>
        <vertAlign val="subscript"/>
        <sz val="10"/>
        <rFont val="Arial"/>
        <family val="2"/>
        <charset val="161"/>
      </rPr>
      <t xml:space="preserve">out,C4H10 </t>
    </r>
    <r>
      <rPr>
        <sz val="10"/>
        <rFont val="Arial"/>
        <family val="2"/>
        <charset val="161"/>
      </rPr>
      <t>(oC)</t>
    </r>
  </si>
  <si>
    <t>P (bar)</t>
  </si>
  <si>
    <r>
      <t>Τ</t>
    </r>
    <r>
      <rPr>
        <vertAlign val="subscript"/>
        <sz val="10"/>
        <rFont val="Arial"/>
        <family val="2"/>
        <charset val="161"/>
      </rPr>
      <t>in</t>
    </r>
    <r>
      <rPr>
        <sz val="10"/>
        <rFont val="Arial"/>
        <family val="2"/>
        <charset val="161"/>
      </rPr>
      <t xml:space="preserve"> (</t>
    </r>
    <r>
      <rPr>
        <vertAlign val="superscript"/>
        <sz val="10"/>
        <rFont val="Arial"/>
        <family val="2"/>
        <charset val="161"/>
      </rPr>
      <t>o</t>
    </r>
    <r>
      <rPr>
        <sz val="10"/>
        <rFont val="Arial"/>
        <family val="2"/>
        <charset val="161"/>
      </rPr>
      <t>C)</t>
    </r>
  </si>
  <si>
    <r>
      <t>T</t>
    </r>
    <r>
      <rPr>
        <vertAlign val="subscript"/>
        <sz val="10"/>
        <rFont val="Arial"/>
        <family val="2"/>
        <charset val="161"/>
      </rPr>
      <t xml:space="preserve">out </t>
    </r>
    <r>
      <rPr>
        <sz val="10"/>
        <rFont val="Arial"/>
        <family val="2"/>
        <charset val="161"/>
      </rPr>
      <t>(</t>
    </r>
    <r>
      <rPr>
        <vertAlign val="superscript"/>
        <sz val="10"/>
        <rFont val="Arial"/>
        <family val="2"/>
        <charset val="161"/>
      </rPr>
      <t>o</t>
    </r>
    <r>
      <rPr>
        <sz val="10"/>
        <rFont val="Arial"/>
        <family val="2"/>
        <charset val="161"/>
      </rPr>
      <t>C)</t>
    </r>
  </si>
  <si>
    <t>ΑΡ. ΑΓΝ.</t>
  </si>
  <si>
    <t>ΑΡ. ΑΝ. ΙΣ.ΜΑΖ.</t>
  </si>
  <si>
    <t>ΙΣ. ΕΝΕΡΓ.</t>
  </si>
  <si>
    <t>ΠΕΡΙΟΡΙΣΜΟΙ</t>
  </si>
  <si>
    <t>Β.Ε.</t>
  </si>
  <si>
    <t>ΣΥΣΤΗΜΑ</t>
  </si>
  <si>
    <t>8+1</t>
  </si>
  <si>
    <t>ΣΥΜΠΥΚΝΩΤΗΣ</t>
  </si>
  <si>
    <t>3+1</t>
  </si>
  <si>
    <t>1(Raoult)</t>
  </si>
  <si>
    <t>ΑΝΤΙΔΡΑΣΤΗΡΑΣ</t>
  </si>
  <si>
    <t>5+1</t>
  </si>
  <si>
    <t>1(περίσσεια)</t>
  </si>
  <si>
    <t>ΙΣΟΖΥΓΙΑ ΜΑΖΑΣ ΣΥΜΠΥΚΝΩΤΗ</t>
  </si>
  <si>
    <t>CH4</t>
  </si>
  <si>
    <t>C6H14</t>
  </si>
  <si>
    <r>
      <t>137,44*10</t>
    </r>
    <r>
      <rPr>
        <vertAlign val="superscript"/>
        <sz val="10"/>
        <color indexed="8"/>
        <rFont val="Arial"/>
        <family val="2"/>
        <charset val="161"/>
      </rPr>
      <t>-3</t>
    </r>
    <r>
      <rPr>
        <sz val="10"/>
        <color indexed="8"/>
        <rFont val="Arial"/>
        <family val="2"/>
        <charset val="161"/>
      </rPr>
      <t xml:space="preserve"> + 40,85*10</t>
    </r>
    <r>
      <rPr>
        <vertAlign val="superscript"/>
        <sz val="10"/>
        <color indexed="8"/>
        <rFont val="Arial"/>
        <family val="2"/>
        <charset val="161"/>
      </rPr>
      <t>-5</t>
    </r>
    <r>
      <rPr>
        <sz val="10"/>
        <color indexed="8"/>
        <rFont val="Arial"/>
        <family val="2"/>
        <charset val="161"/>
      </rPr>
      <t>T - 23,92*10</t>
    </r>
    <r>
      <rPr>
        <vertAlign val="superscript"/>
        <sz val="10"/>
        <color indexed="8"/>
        <rFont val="Arial"/>
        <family val="2"/>
        <charset val="161"/>
      </rPr>
      <t>-8</t>
    </r>
    <r>
      <rPr>
        <sz val="10"/>
        <color indexed="8"/>
        <rFont val="Arial"/>
        <family val="2"/>
        <charset val="161"/>
      </rPr>
      <t>T</t>
    </r>
    <r>
      <rPr>
        <vertAlign val="superscript"/>
        <sz val="10"/>
        <color indexed="8"/>
        <rFont val="Arial"/>
        <family val="2"/>
        <charset val="161"/>
      </rPr>
      <t xml:space="preserve">2 </t>
    </r>
    <r>
      <rPr>
        <sz val="10"/>
        <color indexed="8"/>
        <rFont val="Arial"/>
        <family val="2"/>
        <charset val="161"/>
      </rPr>
      <t>+ 57,66*10</t>
    </r>
    <r>
      <rPr>
        <vertAlign val="superscript"/>
        <sz val="10"/>
        <color indexed="8"/>
        <rFont val="Arial"/>
        <family val="2"/>
        <charset val="161"/>
      </rPr>
      <t>-12</t>
    </r>
    <r>
      <rPr>
        <sz val="10"/>
        <color indexed="8"/>
        <rFont val="Arial"/>
        <family val="2"/>
        <charset val="161"/>
      </rPr>
      <t>T</t>
    </r>
    <r>
      <rPr>
        <vertAlign val="superscript"/>
        <sz val="10"/>
        <color indexed="8"/>
        <rFont val="Arial"/>
        <family val="2"/>
        <charset val="161"/>
      </rPr>
      <t>3</t>
    </r>
  </si>
  <si>
    <r>
      <t>34.31*10</t>
    </r>
    <r>
      <rPr>
        <vertAlign val="superscript"/>
        <sz val="10"/>
        <color indexed="8"/>
        <rFont val="Arial"/>
        <family val="2"/>
        <charset val="161"/>
      </rPr>
      <t>-3</t>
    </r>
    <r>
      <rPr>
        <sz val="10"/>
        <color indexed="8"/>
        <rFont val="Arial"/>
        <family val="2"/>
        <charset val="161"/>
      </rPr>
      <t xml:space="preserve"> + 5.469*10</t>
    </r>
    <r>
      <rPr>
        <vertAlign val="superscript"/>
        <sz val="10"/>
        <color indexed="8"/>
        <rFont val="Arial"/>
        <family val="2"/>
        <charset val="161"/>
      </rPr>
      <t>-5</t>
    </r>
    <r>
      <rPr>
        <sz val="10"/>
        <color indexed="8"/>
        <rFont val="Arial"/>
        <family val="2"/>
        <charset val="161"/>
      </rPr>
      <t>T + 0.3661*10</t>
    </r>
    <r>
      <rPr>
        <vertAlign val="superscript"/>
        <sz val="10"/>
        <color indexed="8"/>
        <rFont val="Arial"/>
        <family val="2"/>
        <charset val="161"/>
      </rPr>
      <t>-8</t>
    </r>
    <r>
      <rPr>
        <sz val="10"/>
        <color indexed="8"/>
        <rFont val="Arial"/>
        <family val="2"/>
        <charset val="161"/>
      </rPr>
      <t>T</t>
    </r>
    <r>
      <rPr>
        <vertAlign val="superscript"/>
        <sz val="10"/>
        <color indexed="8"/>
        <rFont val="Arial"/>
        <family val="2"/>
        <charset val="161"/>
      </rPr>
      <t>2</t>
    </r>
    <r>
      <rPr>
        <sz val="10"/>
        <color indexed="8"/>
        <rFont val="Arial"/>
        <family val="2"/>
        <charset val="161"/>
      </rPr>
      <t xml:space="preserve"> -11.00*10</t>
    </r>
    <r>
      <rPr>
        <vertAlign val="superscript"/>
        <sz val="10"/>
        <color indexed="8"/>
        <rFont val="Arial"/>
        <family val="2"/>
        <charset val="161"/>
      </rPr>
      <t>-12</t>
    </r>
    <r>
      <rPr>
        <sz val="10"/>
        <color indexed="8"/>
        <rFont val="Arial"/>
        <family val="2"/>
        <charset val="161"/>
      </rPr>
      <t>T</t>
    </r>
    <r>
      <rPr>
        <vertAlign val="superscript"/>
        <sz val="10"/>
        <color indexed="8"/>
        <rFont val="Arial"/>
        <family val="2"/>
        <charset val="161"/>
      </rPr>
      <t>3</t>
    </r>
  </si>
  <si>
    <t>Cp,CH4,v(kJ/mol/oC)</t>
  </si>
  <si>
    <t>34.31*10-3 + 5.469*10-5T + 0.3661*10-8T2 -11.00*10-12T3</t>
  </si>
  <si>
    <t>Cpv,C6H14,v (kJ/mol/oC)</t>
  </si>
  <si>
    <t>137,44*10-3 + 40,85*10-5T - 23,92*10-8T2 + 57,66*10-12T3</t>
  </si>
  <si>
    <t>ΔΗv, εξαν (ΚJ/mol)</t>
  </si>
  <si>
    <t>Tb, εξαν(οC)</t>
  </si>
  <si>
    <t>ΔĤ=Q (KW)</t>
  </si>
  <si>
    <r>
      <t>Ĥ1,CH4</t>
    </r>
    <r>
      <rPr>
        <vertAlign val="subscript"/>
        <sz val="10"/>
        <rFont val="Arial"/>
        <family val="2"/>
        <charset val="161"/>
      </rPr>
      <t>v</t>
    </r>
    <r>
      <rPr>
        <sz val="10"/>
        <rFont val="Arial"/>
        <family val="2"/>
        <charset val="161"/>
      </rPr>
      <t xml:space="preserve"> (kJ/mol)</t>
    </r>
  </si>
  <si>
    <r>
      <t>Ĥ2,C6H14</t>
    </r>
    <r>
      <rPr>
        <vertAlign val="subscript"/>
        <sz val="10"/>
        <rFont val="Arial"/>
        <family val="2"/>
        <charset val="161"/>
      </rPr>
      <t>v</t>
    </r>
    <r>
      <rPr>
        <sz val="10"/>
        <rFont val="Arial"/>
        <family val="2"/>
        <charset val="161"/>
      </rPr>
      <t xml:space="preserve"> (kJ/mol)</t>
    </r>
  </si>
  <si>
    <r>
      <t>Ĥ3,CH4</t>
    </r>
    <r>
      <rPr>
        <vertAlign val="subscript"/>
        <sz val="10"/>
        <rFont val="Arial"/>
        <family val="2"/>
        <charset val="161"/>
      </rPr>
      <t>v</t>
    </r>
    <r>
      <rPr>
        <sz val="10"/>
        <rFont val="Arial"/>
        <family val="2"/>
        <charset val="161"/>
      </rPr>
      <t xml:space="preserve"> (kJ/mol)</t>
    </r>
  </si>
  <si>
    <r>
      <t>Ĥ4,C6H14</t>
    </r>
    <r>
      <rPr>
        <vertAlign val="subscript"/>
        <sz val="10"/>
        <rFont val="Arial"/>
        <family val="2"/>
        <charset val="161"/>
      </rPr>
      <t>v</t>
    </r>
    <r>
      <rPr>
        <sz val="10"/>
        <rFont val="Arial"/>
        <family val="2"/>
        <charset val="161"/>
      </rPr>
      <t xml:space="preserve"> (kJ/mol)</t>
    </r>
  </si>
  <si>
    <r>
      <t>Ĥ5,C6H14</t>
    </r>
    <r>
      <rPr>
        <vertAlign val="subscript"/>
        <sz val="10"/>
        <rFont val="Arial"/>
        <family val="2"/>
        <charset val="161"/>
      </rPr>
      <t xml:space="preserve">l </t>
    </r>
    <r>
      <rPr>
        <sz val="10"/>
        <rFont val="Arial"/>
        <family val="2"/>
        <charset val="161"/>
      </rPr>
      <t>(kJ/mol)</t>
    </r>
  </si>
  <si>
    <r>
      <t>C</t>
    </r>
    <r>
      <rPr>
        <b/>
        <vertAlign val="subscript"/>
        <sz val="10"/>
        <rFont val="Arial"/>
        <family val="2"/>
        <charset val="161"/>
      </rPr>
      <t>p</t>
    </r>
    <r>
      <rPr>
        <b/>
        <sz val="10"/>
        <rFont val="Arial"/>
        <family val="2"/>
        <charset val="161"/>
      </rPr>
      <t>,</t>
    </r>
    <r>
      <rPr>
        <b/>
        <vertAlign val="subscript"/>
        <sz val="10"/>
        <rFont val="Arial"/>
        <family val="2"/>
        <charset val="161"/>
      </rPr>
      <t>CH4,v</t>
    </r>
    <r>
      <rPr>
        <b/>
        <sz val="10"/>
        <rFont val="Arial"/>
        <family val="2"/>
        <charset val="161"/>
      </rPr>
      <t>(kJ/mol/oC)</t>
    </r>
  </si>
  <si>
    <r>
      <t>C</t>
    </r>
    <r>
      <rPr>
        <b/>
        <vertAlign val="subscript"/>
        <sz val="10"/>
        <rFont val="Arial"/>
        <family val="2"/>
        <charset val="161"/>
      </rPr>
      <t>pv</t>
    </r>
    <r>
      <rPr>
        <b/>
        <sz val="10"/>
        <rFont val="Arial"/>
        <family val="2"/>
        <charset val="161"/>
      </rPr>
      <t>,</t>
    </r>
    <r>
      <rPr>
        <b/>
        <vertAlign val="subscript"/>
        <sz val="10"/>
        <rFont val="Arial"/>
        <family val="2"/>
        <charset val="161"/>
      </rPr>
      <t>C6H14,v</t>
    </r>
    <r>
      <rPr>
        <b/>
        <sz val="10"/>
        <rFont val="Arial"/>
        <family val="2"/>
        <charset val="161"/>
      </rPr>
      <t xml:space="preserve"> (kJ/mol/oC)</t>
    </r>
  </si>
  <si>
    <r>
      <t>C</t>
    </r>
    <r>
      <rPr>
        <b/>
        <vertAlign val="subscript"/>
        <sz val="10"/>
        <rFont val="Arial"/>
        <family val="2"/>
        <charset val="161"/>
      </rPr>
      <t>pl</t>
    </r>
    <r>
      <rPr>
        <b/>
        <sz val="10"/>
        <rFont val="Arial"/>
        <family val="2"/>
        <charset val="161"/>
      </rPr>
      <t>,</t>
    </r>
    <r>
      <rPr>
        <b/>
        <vertAlign val="subscript"/>
        <sz val="10"/>
        <rFont val="Arial"/>
        <family val="2"/>
        <charset val="161"/>
      </rPr>
      <t xml:space="preserve">C6H14, </t>
    </r>
    <r>
      <rPr>
        <b/>
        <sz val="10"/>
        <rFont val="Arial"/>
        <family val="2"/>
        <charset val="161"/>
      </rPr>
      <t>(kJ/mol/oC)</t>
    </r>
  </si>
  <si>
    <r>
      <t>n</t>
    </r>
    <r>
      <rPr>
        <b/>
        <vertAlign val="subscript"/>
        <sz val="10"/>
        <rFont val="Arial"/>
        <family val="2"/>
        <charset val="161"/>
      </rPr>
      <t>2</t>
    </r>
  </si>
  <si>
    <t>περισσεια</t>
  </si>
  <si>
    <r>
      <t>y</t>
    </r>
    <r>
      <rPr>
        <b/>
        <vertAlign val="subscript"/>
        <sz val="10"/>
        <rFont val="Arial"/>
        <family val="2"/>
        <charset val="161"/>
      </rPr>
      <t>o</t>
    </r>
  </si>
  <si>
    <r>
      <t>1-y</t>
    </r>
    <r>
      <rPr>
        <b/>
        <vertAlign val="subscript"/>
        <sz val="10"/>
        <rFont val="Arial"/>
        <family val="2"/>
        <charset val="161"/>
      </rPr>
      <t>o</t>
    </r>
  </si>
  <si>
    <t>Raoult, C6H14</t>
  </si>
  <si>
    <t>θ.Α. Οξυγονο</t>
  </si>
  <si>
    <t>nair</t>
  </si>
  <si>
    <t>ΑΤΟΜΙΚΑ ΙΣΟΖΥΓΙΑ ΜΑΖΑΣ</t>
  </si>
  <si>
    <t>ΔΗ=Q</t>
  </si>
  <si>
    <t>ΔΗf, CH4 (ΚJ/mol)</t>
  </si>
  <si>
    <t>Tref</t>
  </si>
  <si>
    <t>Ĥ3,O2 (kJ/mol)</t>
  </si>
  <si>
    <t>Πίν.Β8</t>
  </si>
  <si>
    <t>Ĥ4,Ν2 (kJ/mol)</t>
  </si>
  <si>
    <t>Ĥ5,O2 (kJ/mol)</t>
  </si>
  <si>
    <t>Ĥ6,Ν2 (kJ/mol)</t>
  </si>
  <si>
    <t>Ĥ7,CO2 (kJ/mol)</t>
  </si>
  <si>
    <t>ΔΗf, CO2 (ΚJ/mol)</t>
  </si>
  <si>
    <t>ΔΗf, H2O(ΚJ/mol)</t>
  </si>
  <si>
    <t>Ĥ8,H2O (kJ/mol)</t>
  </si>
  <si>
    <t>δ)</t>
  </si>
  <si>
    <t>περίσσεια Οξυγόνου, nair,o2</t>
  </si>
  <si>
    <r>
      <t>n4,</t>
    </r>
    <r>
      <rPr>
        <b/>
        <vertAlign val="subscript"/>
        <sz val="10"/>
        <color rgb="FFFF0000"/>
        <rFont val="Arial"/>
        <family val="2"/>
        <charset val="161"/>
      </rPr>
      <t>N2</t>
    </r>
  </si>
  <si>
    <r>
      <t>n5,</t>
    </r>
    <r>
      <rPr>
        <b/>
        <vertAlign val="subscript"/>
        <sz val="10"/>
        <color rgb="FFFF0000"/>
        <rFont val="Arial"/>
        <family val="2"/>
        <charset val="161"/>
      </rPr>
      <t>co2</t>
    </r>
  </si>
  <si>
    <r>
      <t>n6,</t>
    </r>
    <r>
      <rPr>
        <b/>
        <vertAlign val="subscript"/>
        <sz val="10"/>
        <color rgb="FFFF0000"/>
        <rFont val="Arial"/>
        <family val="2"/>
        <charset val="161"/>
      </rPr>
      <t>H2O</t>
    </r>
  </si>
  <si>
    <r>
      <t>n3,</t>
    </r>
    <r>
      <rPr>
        <b/>
        <vertAlign val="subscript"/>
        <sz val="10"/>
        <color rgb="FFFF0000"/>
        <rFont val="Arial"/>
        <family val="2"/>
        <charset val="161"/>
      </rPr>
      <t>O2</t>
    </r>
  </si>
  <si>
    <t>no,C6H14 (mol/s)</t>
  </si>
  <si>
    <t>no,CH4 (mol/s)</t>
  </si>
  <si>
    <t>n2,CH4 (mol/s)</t>
  </si>
  <si>
    <t>n2, C6H14 (mol/s)</t>
  </si>
  <si>
    <r>
      <t>n</t>
    </r>
    <r>
      <rPr>
        <b/>
        <vertAlign val="subscript"/>
        <sz val="10"/>
        <color rgb="FFFF0000"/>
        <rFont val="Arial"/>
        <family val="2"/>
        <charset val="161"/>
      </rPr>
      <t>o</t>
    </r>
  </si>
  <si>
    <r>
      <t>n</t>
    </r>
    <r>
      <rPr>
        <b/>
        <vertAlign val="subscript"/>
        <sz val="10"/>
        <color rgb="FFFF0000"/>
        <rFont val="Arial"/>
        <family val="2"/>
        <charset val="161"/>
      </rPr>
      <t>1</t>
    </r>
  </si>
  <si>
    <t>(ε)</t>
  </si>
  <si>
    <t>ΔΗf, C6H14(ΚJ/mol)</t>
  </si>
  <si>
    <r>
      <t>Τ</t>
    </r>
    <r>
      <rPr>
        <vertAlign val="subscript"/>
        <sz val="10"/>
        <rFont val="Arial"/>
        <family val="2"/>
        <charset val="161"/>
      </rPr>
      <t>in</t>
    </r>
    <r>
      <rPr>
        <sz val="10"/>
        <rFont val="Arial"/>
        <family val="2"/>
        <charset val="161"/>
      </rPr>
      <t xml:space="preserve"> (</t>
    </r>
    <r>
      <rPr>
        <vertAlign val="superscript"/>
        <sz val="10"/>
        <rFont val="Arial"/>
        <family val="2"/>
        <charset val="161"/>
      </rPr>
      <t>o</t>
    </r>
    <r>
      <rPr>
        <sz val="10"/>
        <rFont val="Arial"/>
        <family val="2"/>
        <charset val="161"/>
      </rPr>
      <t>C) (μεθ, εξάνιο)</t>
    </r>
  </si>
  <si>
    <r>
      <t>Τ</t>
    </r>
    <r>
      <rPr>
        <vertAlign val="subscript"/>
        <sz val="10"/>
        <rFont val="Arial"/>
        <family val="2"/>
        <charset val="161"/>
      </rPr>
      <t>in</t>
    </r>
    <r>
      <rPr>
        <sz val="10"/>
        <rFont val="Arial"/>
        <family val="2"/>
        <charset val="161"/>
      </rPr>
      <t xml:space="preserve"> (</t>
    </r>
    <r>
      <rPr>
        <vertAlign val="superscript"/>
        <sz val="10"/>
        <rFont val="Arial"/>
        <family val="2"/>
        <charset val="161"/>
      </rPr>
      <t>o</t>
    </r>
    <r>
      <rPr>
        <sz val="10"/>
        <rFont val="Arial"/>
        <family val="2"/>
        <charset val="161"/>
      </rPr>
      <t>C) (άζωτο, όξυγόνο)</t>
    </r>
  </si>
  <si>
    <r>
      <t xml:space="preserve">ΔΙΑΛΕΓΟΥΜΕ ΣΥΝΘΗΚΕΣ ΑΝΑΦΟΡΑΣ ΤΗΝ ΕΞΟΔΟ (5 </t>
    </r>
    <r>
      <rPr>
        <b/>
        <vertAlign val="superscript"/>
        <sz val="10"/>
        <rFont val="Arial"/>
        <family val="2"/>
        <charset val="161"/>
      </rPr>
      <t>o</t>
    </r>
    <r>
      <rPr>
        <b/>
        <sz val="10"/>
        <rFont val="Arial"/>
        <family val="2"/>
        <charset val="161"/>
      </rPr>
      <t>C,C</t>
    </r>
    <r>
      <rPr>
        <b/>
        <vertAlign val="subscript"/>
        <sz val="10"/>
        <rFont val="Arial"/>
        <family val="2"/>
        <charset val="161"/>
      </rPr>
      <t>6</t>
    </r>
    <r>
      <rPr>
        <b/>
        <sz val="10"/>
        <rFont val="Arial"/>
        <family val="2"/>
        <charset val="161"/>
      </rPr>
      <t>H</t>
    </r>
    <r>
      <rPr>
        <b/>
        <vertAlign val="subscript"/>
        <sz val="10"/>
        <rFont val="Arial"/>
        <family val="2"/>
        <charset val="161"/>
      </rPr>
      <t>14</t>
    </r>
    <r>
      <rPr>
        <b/>
        <sz val="10"/>
        <rFont val="Arial"/>
        <family val="2"/>
        <charset val="161"/>
      </rPr>
      <t xml:space="preserve"> (l) και CH</t>
    </r>
    <r>
      <rPr>
        <b/>
        <vertAlign val="subscript"/>
        <sz val="10"/>
        <rFont val="Arial"/>
        <family val="2"/>
        <charset val="161"/>
      </rPr>
      <t>4</t>
    </r>
    <r>
      <rPr>
        <b/>
        <sz val="10"/>
        <rFont val="Arial"/>
        <family val="2"/>
        <charset val="161"/>
      </rPr>
      <t xml:space="preserve"> (v) )</t>
    </r>
  </si>
  <si>
    <t>ΔΙΑΛΕΓΩ ΣΥΝΘΗΚΕΣ ΑΝΑΦΟΡΑΣ ΣΕ ΣΤΟΙΧΕΙΑ (C (s), H2 (g), O2 (g), N2 (g) ) ΚΑΙ 25oC και 1 atm (όχι μεταβολή πίεσης - ιδανικά αέρια)</t>
  </si>
  <si>
    <r>
      <t>Τροφοδοσία C</t>
    </r>
    <r>
      <rPr>
        <vertAlign val="subscript"/>
        <sz val="10"/>
        <rFont val="Arial"/>
        <family val="2"/>
        <charset val="161"/>
      </rPr>
      <t>4</t>
    </r>
    <r>
      <rPr>
        <sz val="10"/>
        <rFont val="Arial"/>
        <family val="2"/>
        <charset val="161"/>
      </rPr>
      <t>H</t>
    </r>
    <r>
      <rPr>
        <vertAlign val="subscript"/>
        <sz val="10"/>
        <rFont val="Arial"/>
        <family val="2"/>
        <charset val="161"/>
      </rPr>
      <t>8</t>
    </r>
    <r>
      <rPr>
        <sz val="10"/>
        <rFont val="Arial"/>
        <family val="2"/>
        <charset val="161"/>
      </rPr>
      <t xml:space="preserve"> (mol/s)</t>
    </r>
  </si>
  <si>
    <t>ΣΧΟΛΙΟ: ΟΙ ΦΟΙΤΗΤΕΣ ΜΠΟΡΕΙ ΝΑ ΔΙΑΛΕΞΟΥΝ ΚΑΙ ΆΛΛΕΣ ΣΥΝΘΗΚΕΣ ΑΝΑΦΟΡΑΣ ΟΠΩΣ ΤΗΣ ΕΞΟΔΟΥ ΤΟΥ ΣΥΜΠΥΚΩΝΤΗ ΟΠΟΤΕ ΘΑ ΘΑ ΑΛΛΑΞΟΥΝ ΟΙ ΟΡΟΙ ΑΛΛΑ ΤΟ ΑΠΟΤΕΛΕΣΜΑ ΘΑ ΕΊΝΑΙ ΙΔΙΟ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</si>
</sst>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00"/>
    <numFmt numFmtId="165" formatCode="0.0%"/>
    <numFmt numFmtId="166" formatCode="0.0"/>
  </numFmts>
  <fonts count="27" x14ac:knownFonts="1">
    <font>
      <sz val="11"/>
      <color theme="1"/>
      <name val="Calibri"/>
      <family val="2"/>
      <charset val="161"/>
      <scheme val="minor"/>
    </font>
    <font>
      <b/>
      <sz val="12"/>
      <name val="Arial"/>
      <family val="2"/>
      <charset val="161"/>
    </font>
    <font>
      <sz val="10"/>
      <name val="Arial"/>
      <family val="2"/>
      <charset val="161"/>
    </font>
    <font>
      <vertAlign val="superscript"/>
      <sz val="11"/>
      <color theme="1"/>
      <name val="Calibri"/>
      <family val="2"/>
      <charset val="161"/>
      <scheme val="minor"/>
    </font>
    <font>
      <b/>
      <sz val="12"/>
      <color theme="1"/>
      <name val="Calibri"/>
      <family val="2"/>
      <charset val="161"/>
      <scheme val="minor"/>
    </font>
    <font>
      <b/>
      <sz val="11"/>
      <name val="Calibri"/>
      <family val="2"/>
      <charset val="161"/>
      <scheme val="minor"/>
    </font>
    <font>
      <b/>
      <sz val="12"/>
      <name val="Calibri"/>
      <family val="2"/>
      <charset val="161"/>
      <scheme val="minor"/>
    </font>
    <font>
      <sz val="11"/>
      <name val="Calibri"/>
      <family val="2"/>
      <charset val="161"/>
      <scheme val="minor"/>
    </font>
    <font>
      <vertAlign val="subscript"/>
      <sz val="11"/>
      <name val="Calibri"/>
      <family val="2"/>
      <charset val="161"/>
      <scheme val="minor"/>
    </font>
    <font>
      <vertAlign val="superscript"/>
      <sz val="11"/>
      <name val="Calibri"/>
      <family val="2"/>
      <charset val="161"/>
      <scheme val="minor"/>
    </font>
    <font>
      <sz val="11"/>
      <color indexed="8"/>
      <name val="Calibri"/>
      <family val="2"/>
      <charset val="161"/>
      <scheme val="minor"/>
    </font>
    <font>
      <vertAlign val="subscript"/>
      <sz val="11"/>
      <color indexed="8"/>
      <name val="Calibri"/>
      <family val="2"/>
      <charset val="161"/>
      <scheme val="minor"/>
    </font>
    <font>
      <vertAlign val="superscript"/>
      <sz val="11"/>
      <color indexed="8"/>
      <name val="Calibri"/>
      <family val="2"/>
      <charset val="161"/>
      <scheme val="minor"/>
    </font>
    <font>
      <b/>
      <vertAlign val="subscript"/>
      <sz val="12"/>
      <name val="Calibri"/>
      <family val="2"/>
      <charset val="161"/>
      <scheme val="minor"/>
    </font>
    <font>
      <b/>
      <vertAlign val="superscript"/>
      <sz val="12"/>
      <name val="Calibri"/>
      <family val="2"/>
      <charset val="161"/>
      <scheme val="minor"/>
    </font>
    <font>
      <sz val="10"/>
      <name val="Arial"/>
      <charset val="161"/>
    </font>
    <font>
      <b/>
      <sz val="10"/>
      <name val="Arial"/>
      <family val="2"/>
      <charset val="161"/>
    </font>
    <font>
      <b/>
      <vertAlign val="superscript"/>
      <sz val="10"/>
      <name val="Arial"/>
      <family val="2"/>
      <charset val="161"/>
    </font>
    <font>
      <b/>
      <vertAlign val="subscript"/>
      <sz val="10"/>
      <name val="Arial"/>
      <family val="2"/>
      <charset val="161"/>
    </font>
    <font>
      <vertAlign val="subscript"/>
      <sz val="10"/>
      <name val="Arial"/>
      <family val="2"/>
      <charset val="161"/>
    </font>
    <font>
      <vertAlign val="superscript"/>
      <sz val="10"/>
      <name val="Arial"/>
      <family val="2"/>
      <charset val="161"/>
    </font>
    <font>
      <sz val="10"/>
      <color indexed="8"/>
      <name val="Arial"/>
      <family val="2"/>
      <charset val="161"/>
    </font>
    <font>
      <vertAlign val="superscript"/>
      <sz val="10"/>
      <color indexed="8"/>
      <name val="Arial"/>
      <family val="2"/>
      <charset val="161"/>
    </font>
    <font>
      <b/>
      <sz val="11"/>
      <name val="Arial"/>
      <family val="2"/>
      <charset val="161"/>
    </font>
    <font>
      <b/>
      <sz val="10"/>
      <color rgb="FFFF0000"/>
      <name val="Arial"/>
      <family val="2"/>
      <charset val="161"/>
    </font>
    <font>
      <b/>
      <vertAlign val="subscript"/>
      <sz val="10"/>
      <color rgb="FFFF0000"/>
      <name val="Arial"/>
      <family val="2"/>
      <charset val="161"/>
    </font>
    <font>
      <sz val="10"/>
      <color rgb="FFFF0000"/>
      <name val="Arial"/>
      <family val="2"/>
      <charset val="161"/>
    </font>
  </fonts>
  <fills count="12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FF00"/>
        <bgColor indexed="64"/>
      </patternFill>
    </fill>
    <fill>
      <patternFill patternType="solid">
        <fgColor rgb="FFFFC000"/>
        <bgColor indexed="64"/>
      </patternFill>
    </fill>
    <fill>
      <gradientFill degree="90">
        <stop position="0">
          <color rgb="FF00B050"/>
        </stop>
        <stop position="1">
          <color rgb="FFFFFF00"/>
        </stop>
      </gradientFill>
    </fill>
    <fill>
      <patternFill patternType="solid">
        <fgColor theme="0" tint="-0.14999847407452621"/>
        <bgColor indexed="64"/>
      </patternFill>
    </fill>
  </fills>
  <borders count="2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5" fillId="0" borderId="0"/>
    <xf numFmtId="0" fontId="2" fillId="0" borderId="0"/>
    <xf numFmtId="0" fontId="2" fillId="0" borderId="0"/>
  </cellStyleXfs>
  <cellXfs count="149">
    <xf numFmtId="0" fontId="0" fillId="0" borderId="0" xfId="0"/>
    <xf numFmtId="0" fontId="1" fillId="0" borderId="0" xfId="0" applyFont="1" applyAlignment="1">
      <alignment vertical="center"/>
    </xf>
    <xf numFmtId="0" fontId="2" fillId="6" borderId="8" xfId="0" applyFont="1" applyFill="1" applyBorder="1" applyAlignment="1">
      <alignment vertical="center"/>
    </xf>
    <xf numFmtId="0" fontId="2" fillId="6" borderId="0" xfId="0" applyFont="1" applyFill="1" applyAlignment="1">
      <alignment vertical="center"/>
    </xf>
    <xf numFmtId="2" fontId="2" fillId="6" borderId="0" xfId="0" applyNumberFormat="1" applyFont="1" applyFill="1" applyAlignment="1">
      <alignment vertical="center"/>
    </xf>
    <xf numFmtId="10" fontId="2" fillId="6" borderId="0" xfId="0" applyNumberFormat="1" applyFont="1" applyFill="1" applyAlignment="1">
      <alignment vertical="center"/>
    </xf>
    <xf numFmtId="0" fontId="0" fillId="0" borderId="0" xfId="0" applyAlignment="1">
      <alignment vertical="center"/>
    </xf>
    <xf numFmtId="0" fontId="0" fillId="5" borderId="0" xfId="0" applyFill="1"/>
    <xf numFmtId="0" fontId="0" fillId="0" borderId="2" xfId="0" applyBorder="1"/>
    <xf numFmtId="0" fontId="0" fillId="0" borderId="5" xfId="0" applyBorder="1"/>
    <xf numFmtId="2" fontId="0" fillId="0" borderId="0" xfId="0" applyNumberFormat="1"/>
    <xf numFmtId="0" fontId="5" fillId="2" borderId="0" xfId="0" applyFont="1" applyFill="1" applyAlignment="1">
      <alignment vertical="center"/>
    </xf>
    <xf numFmtId="0" fontId="5" fillId="3" borderId="0" xfId="0" applyFont="1" applyFill="1" applyAlignment="1">
      <alignment horizontal="left"/>
    </xf>
    <xf numFmtId="0" fontId="5" fillId="4" borderId="0" xfId="0" applyFont="1" applyFill="1" applyAlignment="1">
      <alignment horizontal="left"/>
    </xf>
    <xf numFmtId="0" fontId="5" fillId="5" borderId="0" xfId="0" applyFont="1" applyFill="1" applyAlignment="1">
      <alignment horizontal="left"/>
    </xf>
    <xf numFmtId="0" fontId="5" fillId="5" borderId="0" xfId="0" applyFont="1" applyFill="1" applyAlignment="1">
      <alignment vertical="center"/>
    </xf>
    <xf numFmtId="0" fontId="5" fillId="0" borderId="0" xfId="0" applyFont="1" applyAlignment="1">
      <alignment vertical="center"/>
    </xf>
    <xf numFmtId="0" fontId="0" fillId="8" borderId="7" xfId="0" applyFill="1" applyBorder="1" applyAlignment="1">
      <alignment horizontal="center"/>
    </xf>
    <xf numFmtId="2" fontId="0" fillId="8" borderId="7" xfId="0" applyNumberFormat="1" applyFill="1" applyBorder="1" applyAlignment="1">
      <alignment horizontal="center"/>
    </xf>
    <xf numFmtId="165" fontId="0" fillId="8" borderId="7" xfId="0" applyNumberFormat="1" applyFill="1" applyBorder="1" applyAlignment="1">
      <alignment horizontal="center"/>
    </xf>
    <xf numFmtId="0" fontId="5" fillId="2" borderId="0" xfId="0" applyFont="1" applyFill="1" applyAlignment="1">
      <alignment horizontal="center" vertical="center"/>
    </xf>
    <xf numFmtId="0" fontId="7" fillId="5" borderId="1" xfId="0" applyFont="1" applyFill="1" applyBorder="1" applyAlignment="1">
      <alignment horizontal="center"/>
    </xf>
    <xf numFmtId="0" fontId="7" fillId="5" borderId="2" xfId="0" applyFont="1" applyFill="1" applyBorder="1" applyAlignment="1">
      <alignment horizontal="center"/>
    </xf>
    <xf numFmtId="0" fontId="10" fillId="5" borderId="2" xfId="0" applyFont="1" applyFill="1" applyBorder="1" applyAlignment="1">
      <alignment horizontal="center" readingOrder="1"/>
    </xf>
    <xf numFmtId="0" fontId="7" fillId="5" borderId="3" xfId="0" applyFont="1" applyFill="1" applyBorder="1" applyAlignment="1">
      <alignment horizontal="center"/>
    </xf>
    <xf numFmtId="0" fontId="7" fillId="3" borderId="4" xfId="0" applyFont="1" applyFill="1" applyBorder="1" applyAlignment="1">
      <alignment horizontal="center"/>
    </xf>
    <xf numFmtId="164" fontId="7" fillId="5" borderId="5" xfId="0" applyNumberFormat="1" applyFont="1" applyFill="1" applyBorder="1" applyAlignment="1">
      <alignment horizontal="center"/>
    </xf>
    <xf numFmtId="0" fontId="7" fillId="5" borderId="5" xfId="0" applyFont="1" applyFill="1" applyBorder="1" applyAlignment="1">
      <alignment horizontal="center"/>
    </xf>
    <xf numFmtId="0" fontId="7" fillId="5" borderId="6" xfId="0" applyFont="1" applyFill="1" applyBorder="1" applyAlignment="1">
      <alignment horizontal="center"/>
    </xf>
    <xf numFmtId="0" fontId="5" fillId="0" borderId="0" xfId="0" applyFont="1"/>
    <xf numFmtId="166" fontId="7" fillId="3" borderId="5" xfId="0" applyNumberFormat="1" applyFont="1" applyFill="1" applyBorder="1" applyAlignment="1">
      <alignment horizontal="center"/>
    </xf>
    <xf numFmtId="164" fontId="7" fillId="5" borderId="6" xfId="0" applyNumberFormat="1" applyFont="1" applyFill="1" applyBorder="1" applyAlignment="1">
      <alignment horizontal="center"/>
    </xf>
    <xf numFmtId="0" fontId="7" fillId="5" borderId="0" xfId="0" applyFont="1" applyFill="1" applyAlignment="1">
      <alignment horizontal="center"/>
    </xf>
    <xf numFmtId="166" fontId="7" fillId="5" borderId="0" xfId="0" applyNumberFormat="1" applyFont="1" applyFill="1" applyAlignment="1">
      <alignment horizontal="center"/>
    </xf>
    <xf numFmtId="164" fontId="7" fillId="5" borderId="0" xfId="0" applyNumberFormat="1" applyFont="1" applyFill="1" applyAlignment="1">
      <alignment horizontal="center"/>
    </xf>
    <xf numFmtId="0" fontId="7" fillId="6" borderId="8" xfId="0" applyFont="1" applyFill="1" applyBorder="1" applyAlignment="1">
      <alignment vertical="center"/>
    </xf>
    <xf numFmtId="0" fontId="7" fillId="6" borderId="0" xfId="0" applyFont="1" applyFill="1" applyAlignment="1">
      <alignment vertical="center"/>
    </xf>
    <xf numFmtId="2" fontId="7" fillId="6" borderId="0" xfId="0" applyNumberFormat="1" applyFont="1" applyFill="1" applyAlignment="1">
      <alignment vertical="center"/>
    </xf>
    <xf numFmtId="0" fontId="6" fillId="5" borderId="2" xfId="0" applyFont="1" applyFill="1" applyBorder="1" applyAlignment="1">
      <alignment horizontal="center"/>
    </xf>
    <xf numFmtId="164" fontId="6" fillId="4" borderId="5" xfId="0" applyNumberFormat="1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2" fontId="0" fillId="5" borderId="7" xfId="0" applyNumberFormat="1" applyFill="1" applyBorder="1" applyAlignment="1">
      <alignment horizontal="center"/>
    </xf>
    <xf numFmtId="0" fontId="6" fillId="6" borderId="7" xfId="0" applyFont="1" applyFill="1" applyBorder="1" applyAlignment="1">
      <alignment vertical="center"/>
    </xf>
    <xf numFmtId="0" fontId="7" fillId="0" borderId="7" xfId="0" applyFont="1" applyBorder="1" applyAlignment="1">
      <alignment horizontal="left" vertical="center"/>
    </xf>
    <xf numFmtId="0" fontId="0" fillId="0" borderId="7" xfId="0" applyBorder="1" applyAlignment="1">
      <alignment horizontal="left"/>
    </xf>
    <xf numFmtId="166" fontId="7" fillId="6" borderId="7" xfId="0" applyNumberFormat="1" applyFont="1" applyFill="1" applyBorder="1" applyAlignment="1">
      <alignment horizontal="center" vertical="center"/>
    </xf>
    <xf numFmtId="2" fontId="6" fillId="7" borderId="7" xfId="0" applyNumberFormat="1" applyFont="1" applyFill="1" applyBorder="1" applyAlignment="1">
      <alignment horizontal="center" vertical="center"/>
    </xf>
    <xf numFmtId="164" fontId="4" fillId="7" borderId="7" xfId="0" applyNumberFormat="1" applyFont="1" applyFill="1" applyBorder="1" applyAlignment="1">
      <alignment horizontal="center"/>
    </xf>
    <xf numFmtId="0" fontId="6" fillId="0" borderId="0" xfId="0" applyFont="1" applyAlignment="1">
      <alignment vertical="center"/>
    </xf>
    <xf numFmtId="0" fontId="0" fillId="9" borderId="0" xfId="0" applyFill="1"/>
    <xf numFmtId="0" fontId="15" fillId="0" borderId="0" xfId="1"/>
    <xf numFmtId="1" fontId="16" fillId="4" borderId="7" xfId="1" applyNumberFormat="1" applyFont="1" applyFill="1" applyBorder="1" applyAlignment="1">
      <alignment horizontal="center"/>
    </xf>
    <xf numFmtId="0" fontId="16" fillId="0" borderId="7" xfId="1" applyFont="1" applyBorder="1"/>
    <xf numFmtId="0" fontId="16" fillId="0" borderId="0" xfId="1" applyFont="1" applyAlignment="1">
      <alignment vertical="center"/>
    </xf>
    <xf numFmtId="0" fontId="15" fillId="4" borderId="0" xfId="1" applyFill="1"/>
    <xf numFmtId="0" fontId="16" fillId="4" borderId="0" xfId="1" applyFont="1" applyFill="1"/>
    <xf numFmtId="164" fontId="16" fillId="4" borderId="7" xfId="1" applyNumberFormat="1" applyFont="1" applyFill="1" applyBorder="1" applyAlignment="1">
      <alignment horizontal="center"/>
    </xf>
    <xf numFmtId="166" fontId="15" fillId="0" borderId="7" xfId="1" applyNumberFormat="1" applyBorder="1" applyAlignment="1">
      <alignment horizontal="center"/>
    </xf>
    <xf numFmtId="0" fontId="2" fillId="0" borderId="7" xfId="1" applyFont="1" applyBorder="1"/>
    <xf numFmtId="166" fontId="15" fillId="10" borderId="7" xfId="1" applyNumberFormat="1" applyFill="1" applyBorder="1" applyAlignment="1">
      <alignment horizontal="center"/>
    </xf>
    <xf numFmtId="166" fontId="15" fillId="0" borderId="0" xfId="1" applyNumberFormat="1" applyAlignment="1">
      <alignment horizontal="center"/>
    </xf>
    <xf numFmtId="0" fontId="2" fillId="0" borderId="0" xfId="1" applyFont="1"/>
    <xf numFmtId="166" fontId="16" fillId="4" borderId="7" xfId="1" applyNumberFormat="1" applyFont="1" applyFill="1" applyBorder="1" applyAlignment="1">
      <alignment horizontal="center"/>
    </xf>
    <xf numFmtId="0" fontId="2" fillId="0" borderId="7" xfId="1" applyFont="1" applyBorder="1" applyAlignment="1">
      <alignment horizontal="center"/>
    </xf>
    <xf numFmtId="0" fontId="15" fillId="0" borderId="7" xfId="1" applyBorder="1" applyAlignment="1">
      <alignment horizontal="center"/>
    </xf>
    <xf numFmtId="0" fontId="15" fillId="3" borderId="7" xfId="1" applyFill="1" applyBorder="1" applyAlignment="1">
      <alignment horizontal="center"/>
    </xf>
    <xf numFmtId="0" fontId="2" fillId="3" borderId="7" xfId="1" applyFont="1" applyFill="1" applyBorder="1" applyAlignment="1">
      <alignment horizontal="center"/>
    </xf>
    <xf numFmtId="0" fontId="2" fillId="0" borderId="7" xfId="1" applyFont="1" applyBorder="1" applyAlignment="1">
      <alignment horizontal="center" vertical="center"/>
    </xf>
    <xf numFmtId="0" fontId="15" fillId="0" borderId="7" xfId="1" applyBorder="1"/>
    <xf numFmtId="0" fontId="15" fillId="0" borderId="16" xfId="1" applyBorder="1"/>
    <xf numFmtId="0" fontId="15" fillId="0" borderId="15" xfId="1" applyBorder="1"/>
    <xf numFmtId="2" fontId="15" fillId="0" borderId="14" xfId="1" applyNumberFormat="1" applyBorder="1" applyAlignment="1">
      <alignment horizontal="left"/>
    </xf>
    <xf numFmtId="0" fontId="15" fillId="0" borderId="9" xfId="1" applyBorder="1"/>
    <xf numFmtId="0" fontId="15" fillId="0" borderId="13" xfId="1" applyBorder="1" applyAlignment="1">
      <alignment horizontal="left"/>
    </xf>
    <xf numFmtId="0" fontId="21" fillId="0" borderId="13" xfId="1" applyFont="1" applyBorder="1" applyAlignment="1">
      <alignment horizontal="left"/>
    </xf>
    <xf numFmtId="0" fontId="15" fillId="0" borderId="12" xfId="1" applyBorder="1"/>
    <xf numFmtId="0" fontId="15" fillId="0" borderId="11" xfId="1" applyBorder="1"/>
    <xf numFmtId="166" fontId="15" fillId="10" borderId="10" xfId="1" applyNumberFormat="1" applyFill="1" applyBorder="1" applyAlignment="1">
      <alignment horizontal="left"/>
    </xf>
    <xf numFmtId="0" fontId="15" fillId="0" borderId="0" xfId="1" applyAlignment="1">
      <alignment vertical="center"/>
    </xf>
    <xf numFmtId="0" fontId="15" fillId="2" borderId="0" xfId="1" applyFill="1"/>
    <xf numFmtId="0" fontId="16" fillId="2" borderId="0" xfId="1" applyFont="1" applyFill="1" applyAlignment="1">
      <alignment vertical="center"/>
    </xf>
    <xf numFmtId="0" fontId="23" fillId="4" borderId="0" xfId="1" applyFont="1" applyFill="1" applyAlignment="1">
      <alignment vertical="center"/>
    </xf>
    <xf numFmtId="0" fontId="23" fillId="4" borderId="0" xfId="1" applyFont="1" applyFill="1" applyAlignment="1">
      <alignment horizontal="left"/>
    </xf>
    <xf numFmtId="0" fontId="23" fillId="3" borderId="0" xfId="1" applyFont="1" applyFill="1"/>
    <xf numFmtId="0" fontId="23" fillId="3" borderId="0" xfId="1" applyFont="1" applyFill="1" applyAlignment="1">
      <alignment horizontal="left"/>
    </xf>
    <xf numFmtId="0" fontId="23" fillId="2" borderId="0" xfId="1" applyFont="1" applyFill="1" applyAlignment="1">
      <alignment vertical="center"/>
    </xf>
    <xf numFmtId="0" fontId="23" fillId="2" borderId="0" xfId="2" applyFont="1" applyFill="1" applyAlignment="1">
      <alignment vertical="center"/>
    </xf>
    <xf numFmtId="0" fontId="2" fillId="0" borderId="0" xfId="2"/>
    <xf numFmtId="0" fontId="23" fillId="8" borderId="0" xfId="2" applyFont="1" applyFill="1" applyAlignment="1">
      <alignment horizontal="left"/>
    </xf>
    <xf numFmtId="0" fontId="23" fillId="3" borderId="0" xfId="2" applyFont="1" applyFill="1"/>
    <xf numFmtId="0" fontId="23" fillId="7" borderId="0" xfId="2" applyFont="1" applyFill="1" applyAlignment="1">
      <alignment horizontal="left"/>
    </xf>
    <xf numFmtId="0" fontId="2" fillId="7" borderId="0" xfId="2" applyFill="1"/>
    <xf numFmtId="0" fontId="23" fillId="0" borderId="0" xfId="2" applyFont="1" applyAlignment="1">
      <alignment vertical="center"/>
    </xf>
    <xf numFmtId="0" fontId="16" fillId="2" borderId="0" xfId="2" applyFont="1" applyFill="1" applyAlignment="1">
      <alignment vertical="center"/>
    </xf>
    <xf numFmtId="0" fontId="2" fillId="2" borderId="0" xfId="2" applyFill="1"/>
    <xf numFmtId="0" fontId="2" fillId="0" borderId="0" xfId="2" applyAlignment="1">
      <alignment vertical="center"/>
    </xf>
    <xf numFmtId="0" fontId="16" fillId="0" borderId="0" xfId="2" applyFont="1" applyAlignment="1">
      <alignment vertical="center"/>
    </xf>
    <xf numFmtId="0" fontId="16" fillId="8" borderId="7" xfId="2" applyFont="1" applyFill="1" applyBorder="1"/>
    <xf numFmtId="0" fontId="2" fillId="8" borderId="7" xfId="2" applyFill="1" applyBorder="1"/>
    <xf numFmtId="0" fontId="2" fillId="0" borderId="7" xfId="2" applyBorder="1"/>
    <xf numFmtId="0" fontId="16" fillId="0" borderId="7" xfId="2" applyFont="1" applyBorder="1"/>
    <xf numFmtId="0" fontId="16" fillId="11" borderId="7" xfId="2" applyFont="1" applyFill="1" applyBorder="1" applyAlignment="1">
      <alignment horizontal="center"/>
    </xf>
    <xf numFmtId="0" fontId="2" fillId="0" borderId="7" xfId="2" applyBorder="1" applyAlignment="1">
      <alignment horizontal="center"/>
    </xf>
    <xf numFmtId="0" fontId="2" fillId="0" borderId="7" xfId="2" applyBorder="1" applyAlignment="1">
      <alignment vertical="center"/>
    </xf>
    <xf numFmtId="0" fontId="21" fillId="8" borderId="18" xfId="2" applyFont="1" applyFill="1" applyBorder="1" applyAlignment="1">
      <alignment horizontal="left" vertical="center"/>
    </xf>
    <xf numFmtId="0" fontId="2" fillId="8" borderId="19" xfId="2" applyFill="1" applyBorder="1" applyAlignment="1">
      <alignment vertical="center"/>
    </xf>
    <xf numFmtId="0" fontId="2" fillId="8" borderId="20" xfId="2" applyFill="1" applyBorder="1" applyAlignment="1">
      <alignment vertical="center"/>
    </xf>
    <xf numFmtId="166" fontId="2" fillId="0" borderId="0" xfId="2" applyNumberFormat="1" applyAlignment="1">
      <alignment horizontal="center" vertical="center"/>
    </xf>
    <xf numFmtId="0" fontId="16" fillId="0" borderId="0" xfId="2" applyFont="1"/>
    <xf numFmtId="0" fontId="16" fillId="0" borderId="17" xfId="2" applyFont="1" applyBorder="1"/>
    <xf numFmtId="0" fontId="16" fillId="7" borderId="7" xfId="2" applyFont="1" applyFill="1" applyBorder="1"/>
    <xf numFmtId="0" fontId="16" fillId="7" borderId="7" xfId="2" applyFont="1" applyFill="1" applyBorder="1" applyAlignment="1">
      <alignment horizontal="center"/>
    </xf>
    <xf numFmtId="0" fontId="16" fillId="7" borderId="7" xfId="2" applyFont="1" applyFill="1" applyBorder="1" applyAlignment="1">
      <alignment horizontal="center" vertical="center"/>
    </xf>
    <xf numFmtId="164" fontId="16" fillId="7" borderId="7" xfId="2" applyNumberFormat="1" applyFont="1" applyFill="1" applyBorder="1" applyAlignment="1">
      <alignment horizontal="center" vertical="center"/>
    </xf>
    <xf numFmtId="164" fontId="16" fillId="7" borderId="17" xfId="2" applyNumberFormat="1" applyFont="1" applyFill="1" applyBorder="1" applyAlignment="1">
      <alignment horizontal="center" vertical="center"/>
    </xf>
    <xf numFmtId="2" fontId="2" fillId="0" borderId="0" xfId="2" applyNumberFormat="1"/>
    <xf numFmtId="2" fontId="16" fillId="7" borderId="7" xfId="2" applyNumberFormat="1" applyFont="1" applyFill="1" applyBorder="1" applyAlignment="1">
      <alignment horizontal="center" vertical="center"/>
    </xf>
    <xf numFmtId="2" fontId="16" fillId="7" borderId="7" xfId="2" applyNumberFormat="1" applyFont="1" applyFill="1" applyBorder="1"/>
    <xf numFmtId="0" fontId="16" fillId="0" borderId="7" xfId="2" applyFont="1" applyBorder="1" applyAlignment="1">
      <alignment vertical="center"/>
    </xf>
    <xf numFmtId="166" fontId="16" fillId="0" borderId="7" xfId="2" applyNumberFormat="1" applyFont="1" applyBorder="1" applyAlignment="1">
      <alignment horizontal="center" vertical="center"/>
    </xf>
    <xf numFmtId="0" fontId="2" fillId="0" borderId="0" xfId="2" applyAlignment="1">
      <alignment horizontal="center" vertical="center"/>
    </xf>
    <xf numFmtId="0" fontId="21" fillId="8" borderId="14" xfId="2" applyFont="1" applyFill="1" applyBorder="1" applyAlignment="1">
      <alignment horizontal="left" vertical="center"/>
    </xf>
    <xf numFmtId="0" fontId="16" fillId="0" borderId="14" xfId="2" applyFont="1" applyBorder="1" applyAlignment="1">
      <alignment vertical="center"/>
    </xf>
    <xf numFmtId="0" fontId="16" fillId="0" borderId="10" xfId="2" applyFont="1" applyBorder="1" applyAlignment="1">
      <alignment vertical="center"/>
    </xf>
    <xf numFmtId="0" fontId="24" fillId="0" borderId="7" xfId="2" applyFont="1" applyBorder="1" applyAlignment="1">
      <alignment vertical="center"/>
    </xf>
    <xf numFmtId="0" fontId="24" fillId="0" borderId="7" xfId="2" applyFont="1" applyBorder="1"/>
    <xf numFmtId="0" fontId="24" fillId="0" borderId="17" xfId="2" applyFont="1" applyBorder="1"/>
    <xf numFmtId="0" fontId="24" fillId="7" borderId="7" xfId="2" applyFont="1" applyFill="1" applyBorder="1" applyAlignment="1">
      <alignment horizontal="center" vertical="center"/>
    </xf>
    <xf numFmtId="0" fontId="24" fillId="0" borderId="7" xfId="2" applyFont="1" applyBorder="1" applyAlignment="1">
      <alignment horizontal="center" vertical="center"/>
    </xf>
    <xf numFmtId="164" fontId="16" fillId="7" borderId="7" xfId="2" applyNumberFormat="1" applyFont="1" applyFill="1" applyBorder="1" applyAlignment="1">
      <alignment vertical="center"/>
    </xf>
    <xf numFmtId="2" fontId="16" fillId="7" borderId="7" xfId="2" applyNumberFormat="1" applyFont="1" applyFill="1" applyBorder="1" applyAlignment="1">
      <alignment vertical="center"/>
    </xf>
    <xf numFmtId="0" fontId="16" fillId="8" borderId="0" xfId="2" applyFont="1" applyFill="1" applyAlignment="1">
      <alignment vertical="center"/>
    </xf>
    <xf numFmtId="0" fontId="16" fillId="8" borderId="0" xfId="2" applyFont="1" applyFill="1" applyAlignment="1">
      <alignment horizontal="center" vertical="center"/>
    </xf>
    <xf numFmtId="0" fontId="16" fillId="8" borderId="7" xfId="2" applyFont="1" applyFill="1" applyBorder="1" applyAlignment="1">
      <alignment horizontal="center"/>
    </xf>
    <xf numFmtId="0" fontId="16" fillId="8" borderId="17" xfId="2" applyFont="1" applyFill="1" applyBorder="1" applyAlignment="1">
      <alignment horizontal="center"/>
    </xf>
    <xf numFmtId="0" fontId="16" fillId="8" borderId="7" xfId="2" applyFont="1" applyFill="1" applyBorder="1" applyAlignment="1">
      <alignment vertical="center"/>
    </xf>
    <xf numFmtId="11" fontId="16" fillId="7" borderId="7" xfId="2" applyNumberFormat="1" applyFont="1" applyFill="1" applyBorder="1"/>
    <xf numFmtId="0" fontId="24" fillId="0" borderId="0" xfId="2" applyFont="1"/>
    <xf numFmtId="2" fontId="16" fillId="0" borderId="0" xfId="2" applyNumberFormat="1" applyFont="1"/>
    <xf numFmtId="0" fontId="24" fillId="0" borderId="0" xfId="2" applyFont="1" applyAlignment="1">
      <alignment horizontal="left" vertical="center"/>
    </xf>
    <xf numFmtId="0" fontId="24" fillId="0" borderId="7" xfId="2" applyFont="1" applyBorder="1" applyAlignment="1">
      <alignment horizontal="center"/>
    </xf>
    <xf numFmtId="0" fontId="2" fillId="0" borderId="17" xfId="2" applyBorder="1" applyAlignment="1">
      <alignment vertical="center"/>
    </xf>
    <xf numFmtId="0" fontId="15" fillId="3" borderId="7" xfId="1" applyFill="1" applyBorder="1" applyAlignment="1">
      <alignment horizontal="left"/>
    </xf>
    <xf numFmtId="166" fontId="15" fillId="3" borderId="7" xfId="1" applyNumberFormat="1" applyFill="1" applyBorder="1" applyAlignment="1">
      <alignment horizontal="left"/>
    </xf>
    <xf numFmtId="0" fontId="0" fillId="0" borderId="7" xfId="0" applyBorder="1" applyAlignment="1">
      <alignment horizontal="left"/>
    </xf>
    <xf numFmtId="0" fontId="7" fillId="0" borderId="7" xfId="0" applyFont="1" applyBorder="1" applyAlignment="1">
      <alignment horizontal="left" vertical="center"/>
    </xf>
    <xf numFmtId="0" fontId="7" fillId="6" borderId="7" xfId="0" applyFont="1" applyFill="1" applyBorder="1" applyAlignment="1">
      <alignment horizontal="left" vertical="center"/>
    </xf>
    <xf numFmtId="0" fontId="6" fillId="0" borderId="7" xfId="0" applyFont="1" applyBorder="1" applyAlignment="1">
      <alignment horizontal="left" vertical="center"/>
    </xf>
    <xf numFmtId="0" fontId="26" fillId="0" borderId="0" xfId="2" applyFont="1"/>
  </cellXfs>
  <cellStyles count="4">
    <cellStyle name="Κανονικό" xfId="0" builtinId="0"/>
    <cellStyle name="Κανονικό 2" xfId="1" xr:uid="{4699EAB2-98EC-42BB-8A9E-785FA4419723}"/>
    <cellStyle name="Κανονικό 2 2" xfId="3" xr:uid="{259A6ACB-DEF3-405B-8FAC-6F812E358AE4}"/>
    <cellStyle name="Κανονικό 3" xfId="2" xr:uid="{21F89873-45D6-4B06-A88A-12D683D40D9F}"/>
  </cellStyles>
  <dxfs count="0"/>
  <tableStyles count="0" defaultTableStyle="TableStyleMedium2" defaultPivotStyle="PivotStyleLight16"/>
  <colors>
    <mruColors>
      <color rgb="FF00FF00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</xdr:colOff>
      <xdr:row>4</xdr:row>
      <xdr:rowOff>38100</xdr:rowOff>
    </xdr:from>
    <xdr:to>
      <xdr:col>7</xdr:col>
      <xdr:colOff>571500</xdr:colOff>
      <xdr:row>14</xdr:row>
      <xdr:rowOff>85725</xdr:rowOff>
    </xdr:to>
    <xdr:sp macro="" textlink="">
      <xdr:nvSpPr>
        <xdr:cNvPr id="2" name="Object 1" hidden="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>
          <a:spLocks noChangeArrowheads="1"/>
        </xdr:cNvSpPr>
      </xdr:nvSpPr>
      <xdr:spPr bwMode="auto">
        <a:xfrm>
          <a:off x="57150" y="685800"/>
          <a:ext cx="4781550" cy="1666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0</xdr:col>
      <xdr:colOff>57150</xdr:colOff>
      <xdr:row>4</xdr:row>
      <xdr:rowOff>38100</xdr:rowOff>
    </xdr:from>
    <xdr:to>
      <xdr:col>7</xdr:col>
      <xdr:colOff>571500</xdr:colOff>
      <xdr:row>14</xdr:row>
      <xdr:rowOff>85725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85800"/>
          <a:ext cx="4781550" cy="1666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57150</xdr:colOff>
      <xdr:row>4</xdr:row>
      <xdr:rowOff>38100</xdr:rowOff>
    </xdr:from>
    <xdr:to>
      <xdr:col>7</xdr:col>
      <xdr:colOff>571500</xdr:colOff>
      <xdr:row>14</xdr:row>
      <xdr:rowOff>85725</xdr:rowOff>
    </xdr:to>
    <xdr:sp macro="" textlink="">
      <xdr:nvSpPr>
        <xdr:cNvPr id="4" name="Object 1" hidden="1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>
          <a:spLocks noChangeArrowheads="1"/>
        </xdr:cNvSpPr>
      </xdr:nvSpPr>
      <xdr:spPr bwMode="auto">
        <a:xfrm>
          <a:off x="57150" y="685800"/>
          <a:ext cx="4781550" cy="1666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0</xdr:col>
      <xdr:colOff>57150</xdr:colOff>
      <xdr:row>4</xdr:row>
      <xdr:rowOff>38100</xdr:rowOff>
    </xdr:from>
    <xdr:to>
      <xdr:col>7</xdr:col>
      <xdr:colOff>571500</xdr:colOff>
      <xdr:row>14</xdr:row>
      <xdr:rowOff>85725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85800"/>
          <a:ext cx="4781550" cy="1666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57150</xdr:colOff>
          <xdr:row>4</xdr:row>
          <xdr:rowOff>38100</xdr:rowOff>
        </xdr:from>
        <xdr:to>
          <xdr:col>7</xdr:col>
          <xdr:colOff>571500</xdr:colOff>
          <xdr:row>14</xdr:row>
          <xdr:rowOff>85725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  <a:ext uri="{FF2B5EF4-FFF2-40B4-BE49-F238E27FC236}">
                  <a16:creationId xmlns:a16="http://schemas.microsoft.com/office/drawing/2014/main" id="{00000000-0008-0000-0100-000001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</xdr:colOff>
      <xdr:row>4</xdr:row>
      <xdr:rowOff>38100</xdr:rowOff>
    </xdr:from>
    <xdr:to>
      <xdr:col>7</xdr:col>
      <xdr:colOff>571500</xdr:colOff>
      <xdr:row>14</xdr:row>
      <xdr:rowOff>85725</xdr:rowOff>
    </xdr:to>
    <xdr:sp macro="" textlink="">
      <xdr:nvSpPr>
        <xdr:cNvPr id="2" name="Object 1" hidden="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>
          <a:spLocks noChangeArrowheads="1"/>
        </xdr:cNvSpPr>
      </xdr:nvSpPr>
      <xdr:spPr bwMode="auto">
        <a:xfrm>
          <a:off x="57150" y="716280"/>
          <a:ext cx="6183630" cy="1724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0</xdr:col>
      <xdr:colOff>57150</xdr:colOff>
      <xdr:row>4</xdr:row>
      <xdr:rowOff>38100</xdr:rowOff>
    </xdr:from>
    <xdr:to>
      <xdr:col>7</xdr:col>
      <xdr:colOff>571500</xdr:colOff>
      <xdr:row>14</xdr:row>
      <xdr:rowOff>85725</xdr:rowOff>
    </xdr:to>
    <xdr:sp macro="" textlink="">
      <xdr:nvSpPr>
        <xdr:cNvPr id="3" name="Object 1" hidden="1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>
          <a:spLocks noChangeArrowheads="1"/>
        </xdr:cNvSpPr>
      </xdr:nvSpPr>
      <xdr:spPr bwMode="auto">
        <a:xfrm>
          <a:off x="57150" y="716280"/>
          <a:ext cx="6183630" cy="1724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0</xdr:col>
      <xdr:colOff>0</xdr:colOff>
      <xdr:row>4</xdr:row>
      <xdr:rowOff>22860</xdr:rowOff>
    </xdr:from>
    <xdr:to>
      <xdr:col>4</xdr:col>
      <xdr:colOff>777</xdr:colOff>
      <xdr:row>15</xdr:row>
      <xdr:rowOff>15454</xdr:rowOff>
    </xdr:to>
    <xdr:pic>
      <xdr:nvPicPr>
        <xdr:cNvPr id="4" name="Εικόνα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701040"/>
          <a:ext cx="4927107" cy="1867114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247650</xdr:colOff>
          <xdr:row>45</xdr:row>
          <xdr:rowOff>104775</xdr:rowOff>
        </xdr:from>
        <xdr:to>
          <xdr:col>16</xdr:col>
          <xdr:colOff>390525</xdr:colOff>
          <xdr:row>68</xdr:row>
          <xdr:rowOff>28575</xdr:rowOff>
        </xdr:to>
        <xdr:sp macro="" textlink="">
          <xdr:nvSpPr>
            <xdr:cNvPr id="9230" name="Object 14" hidden="1">
              <a:extLst>
                <a:ext uri="{63B3BB69-23CF-44E3-9099-C40C66FF867C}">
                  <a14:compatExt spid="_x0000_s9230"/>
                </a:ext>
                <a:ext uri="{FF2B5EF4-FFF2-40B4-BE49-F238E27FC236}">
                  <a16:creationId xmlns:a16="http://schemas.microsoft.com/office/drawing/2014/main" id="{00000000-0008-0000-0200-00000E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3.emf"/><Relationship Id="rId4" Type="http://schemas.openxmlformats.org/officeDocument/2006/relationships/package" Target="../embeddings/Microsoft_Word_Document.docx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D47516-D06D-4C9B-889B-7A34F0FF122A}">
  <sheetPr>
    <pageSetUpPr fitToPage="1"/>
  </sheetPr>
  <dimension ref="A1:L32"/>
  <sheetViews>
    <sheetView workbookViewId="0">
      <selection activeCell="H11" sqref="H11"/>
    </sheetView>
  </sheetViews>
  <sheetFormatPr defaultRowHeight="15" x14ac:dyDescent="0.25"/>
  <cols>
    <col min="1" max="1" width="14.7109375" customWidth="1"/>
    <col min="2" max="2" width="16.140625" customWidth="1"/>
    <col min="3" max="3" width="16" customWidth="1"/>
    <col min="4" max="4" width="19.42578125" customWidth="1"/>
    <col min="5" max="5" width="15.42578125" customWidth="1"/>
    <col min="6" max="6" width="16.42578125" customWidth="1"/>
  </cols>
  <sheetData>
    <row r="1" spans="1:12" x14ac:dyDescent="0.25">
      <c r="A1" s="11" t="s">
        <v>2</v>
      </c>
      <c r="B1" s="11"/>
      <c r="D1" s="12" t="s">
        <v>3</v>
      </c>
      <c r="E1" s="13" t="s">
        <v>5</v>
      </c>
    </row>
    <row r="2" spans="1:12" x14ac:dyDescent="0.25">
      <c r="A2" s="11" t="s">
        <v>0</v>
      </c>
      <c r="B2" s="20">
        <v>78</v>
      </c>
      <c r="C2" s="6" t="s">
        <v>4</v>
      </c>
      <c r="D2" s="6"/>
      <c r="E2" s="6"/>
      <c r="F2" s="6"/>
    </row>
    <row r="3" spans="1:12" x14ac:dyDescent="0.25">
      <c r="D3" s="14" t="s">
        <v>4</v>
      </c>
      <c r="E3" s="15"/>
      <c r="F3" s="7"/>
    </row>
    <row r="4" spans="1:12" x14ac:dyDescent="0.25">
      <c r="D4" s="14"/>
      <c r="E4" s="15"/>
    </row>
    <row r="5" spans="1:12" ht="17.25" x14ac:dyDescent="0.25">
      <c r="A5" s="144" t="s">
        <v>17</v>
      </c>
      <c r="B5" s="144"/>
      <c r="C5" s="17">
        <f>50-0.3*B2</f>
        <v>26.6</v>
      </c>
      <c r="D5" s="14"/>
    </row>
    <row r="6" spans="1:12" x14ac:dyDescent="0.25">
      <c r="A6" s="144" t="s">
        <v>15</v>
      </c>
      <c r="B6" s="144"/>
      <c r="C6" s="18">
        <v>3</v>
      </c>
      <c r="D6" s="14"/>
    </row>
    <row r="7" spans="1:12" x14ac:dyDescent="0.25">
      <c r="A7" s="145" t="s">
        <v>16</v>
      </c>
      <c r="B7" s="145"/>
      <c r="C7" s="19">
        <f>(55+0.2*B2)%</f>
        <v>0.70599999999999996</v>
      </c>
    </row>
    <row r="8" spans="1:12" x14ac:dyDescent="0.25">
      <c r="A8" s="16"/>
    </row>
    <row r="9" spans="1:12" ht="15.75" x14ac:dyDescent="0.25">
      <c r="A9" s="48" t="s">
        <v>6</v>
      </c>
    </row>
    <row r="10" spans="1:12" ht="18" customHeight="1" thickBot="1" x14ac:dyDescent="0.3">
      <c r="A10" t="s">
        <v>7</v>
      </c>
    </row>
    <row r="11" spans="1:12" ht="18.75" x14ac:dyDescent="0.35">
      <c r="A11" s="21" t="s">
        <v>18</v>
      </c>
      <c r="B11" s="21" t="s">
        <v>19</v>
      </c>
      <c r="C11" s="22" t="s">
        <v>20</v>
      </c>
      <c r="D11" s="38" t="s">
        <v>23</v>
      </c>
      <c r="E11" s="23" t="s">
        <v>21</v>
      </c>
      <c r="F11" s="24" t="s">
        <v>22</v>
      </c>
      <c r="H11" s="49" t="s">
        <v>29</v>
      </c>
      <c r="I11" s="49"/>
      <c r="J11" s="49"/>
      <c r="K11" s="49"/>
      <c r="L11" s="49"/>
    </row>
    <row r="12" spans="1:12" ht="16.5" thickBot="1" x14ac:dyDescent="0.3">
      <c r="A12" s="25">
        <v>43</v>
      </c>
      <c r="B12" s="25">
        <v>18</v>
      </c>
      <c r="C12" s="26">
        <v>23.867000000000001</v>
      </c>
      <c r="D12" s="39">
        <v>12.987</v>
      </c>
      <c r="E12" s="27">
        <v>0.91400000000000003</v>
      </c>
      <c r="F12" s="28">
        <v>1.1080000000000001</v>
      </c>
      <c r="H12" s="49" t="s">
        <v>30</v>
      </c>
      <c r="I12" s="49"/>
      <c r="J12" s="49"/>
      <c r="K12" s="49"/>
      <c r="L12" s="49"/>
    </row>
    <row r="13" spans="1:12" x14ac:dyDescent="0.25">
      <c r="D13" s="29"/>
      <c r="H13" s="49" t="s">
        <v>31</v>
      </c>
      <c r="I13" s="49"/>
      <c r="J13" s="49"/>
      <c r="K13" s="49"/>
      <c r="L13" s="49"/>
    </row>
    <row r="14" spans="1:12" ht="15.75" thickBot="1" x14ac:dyDescent="0.3">
      <c r="A14" t="s">
        <v>8</v>
      </c>
      <c r="H14" s="49" t="s">
        <v>34</v>
      </c>
      <c r="I14" s="49"/>
      <c r="J14" s="49"/>
      <c r="K14" s="49"/>
      <c r="L14" s="49"/>
    </row>
    <row r="15" spans="1:12" ht="18.75" x14ac:dyDescent="0.35">
      <c r="A15" s="21" t="s">
        <v>18</v>
      </c>
      <c r="B15" s="8"/>
      <c r="C15" s="22" t="s">
        <v>20</v>
      </c>
      <c r="D15" s="38" t="s">
        <v>23</v>
      </c>
      <c r="E15" s="23" t="s">
        <v>21</v>
      </c>
      <c r="F15" s="24" t="s">
        <v>22</v>
      </c>
      <c r="H15" s="49" t="s">
        <v>32</v>
      </c>
      <c r="I15" s="49"/>
      <c r="J15" s="49"/>
      <c r="K15" s="49"/>
      <c r="L15" s="49"/>
    </row>
    <row r="16" spans="1:12" ht="16.5" thickBot="1" x14ac:dyDescent="0.3">
      <c r="A16" s="25">
        <v>30</v>
      </c>
      <c r="B16" s="9"/>
      <c r="C16" s="30">
        <v>100</v>
      </c>
      <c r="D16" s="40">
        <v>27.315999999999999</v>
      </c>
      <c r="E16" s="26">
        <v>0.89700000000000002</v>
      </c>
      <c r="F16" s="31">
        <v>1.1459999999999999</v>
      </c>
      <c r="H16" s="49" t="s">
        <v>33</v>
      </c>
      <c r="I16" s="49"/>
      <c r="J16" s="49"/>
      <c r="K16" s="49"/>
      <c r="L16" s="49"/>
    </row>
    <row r="17" spans="1:6" x14ac:dyDescent="0.25">
      <c r="A17" s="32"/>
      <c r="B17" s="33"/>
      <c r="C17" s="32"/>
      <c r="D17" s="32"/>
      <c r="E17" s="34"/>
      <c r="F17" s="32"/>
    </row>
    <row r="18" spans="1:6" ht="15.75" x14ac:dyDescent="0.25">
      <c r="A18" s="48" t="s">
        <v>9</v>
      </c>
    </row>
    <row r="19" spans="1:6" x14ac:dyDescent="0.25">
      <c r="A19" s="146" t="s">
        <v>10</v>
      </c>
      <c r="B19" s="146"/>
      <c r="C19" s="146"/>
      <c r="D19" s="41">
        <f>+C5/E12</f>
        <v>29.102844638949673</v>
      </c>
    </row>
    <row r="20" spans="1:6" ht="18" x14ac:dyDescent="0.25">
      <c r="A20" s="42" t="s">
        <v>24</v>
      </c>
      <c r="B20" s="42"/>
      <c r="C20" s="42"/>
      <c r="D20" s="46">
        <f>+D19*E16</f>
        <v>26.105251641137858</v>
      </c>
    </row>
    <row r="22" spans="1:6" ht="15.75" x14ac:dyDescent="0.25">
      <c r="A22" s="48" t="s">
        <v>11</v>
      </c>
    </row>
    <row r="23" spans="1:6" ht="15.75" x14ac:dyDescent="0.25">
      <c r="A23" s="42" t="s">
        <v>25</v>
      </c>
      <c r="B23" s="42"/>
      <c r="C23" s="42"/>
      <c r="D23" s="46">
        <f>+C5*F12</f>
        <v>29.472800000000003</v>
      </c>
    </row>
    <row r="24" spans="1:6" ht="15.75" x14ac:dyDescent="0.25">
      <c r="A24" s="42" t="s">
        <v>26</v>
      </c>
      <c r="B24" s="42"/>
      <c r="C24" s="42"/>
      <c r="D24" s="46">
        <f>+D20*F16</f>
        <v>29.916618380743984</v>
      </c>
    </row>
    <row r="25" spans="1:6" x14ac:dyDescent="0.25">
      <c r="A25" s="35"/>
      <c r="B25" s="36"/>
      <c r="C25" s="36"/>
      <c r="D25" s="37"/>
    </row>
    <row r="26" spans="1:6" ht="15.75" x14ac:dyDescent="0.25">
      <c r="A26" s="48" t="s">
        <v>12</v>
      </c>
      <c r="B26" s="36"/>
      <c r="C26" s="36"/>
      <c r="D26" s="37"/>
    </row>
    <row r="27" spans="1:6" x14ac:dyDescent="0.25">
      <c r="A27" s="43" t="s">
        <v>27</v>
      </c>
      <c r="B27" s="43"/>
      <c r="C27" s="44"/>
      <c r="D27" s="45">
        <f>+D19*(D16-D12)</f>
        <v>417.01466083150984</v>
      </c>
      <c r="E27" s="10"/>
    </row>
    <row r="28" spans="1:6" ht="18.75" x14ac:dyDescent="0.25">
      <c r="A28" s="147" t="s">
        <v>28</v>
      </c>
      <c r="B28" s="147"/>
      <c r="C28" s="147"/>
      <c r="D28" s="47">
        <f>+(C6*D27)/(C6*1000-(1-C7)*(C6*1000-D27))/C6</f>
        <v>0.186117214517451</v>
      </c>
    </row>
    <row r="29" spans="1:6" ht="15.75" x14ac:dyDescent="0.25">
      <c r="A29" s="1"/>
      <c r="B29" s="3"/>
      <c r="C29" s="3"/>
      <c r="D29" s="5"/>
    </row>
    <row r="30" spans="1:6" ht="15.75" x14ac:dyDescent="0.25">
      <c r="A30" s="1"/>
      <c r="B30" s="3"/>
      <c r="C30" s="3"/>
      <c r="D30" s="5"/>
    </row>
    <row r="31" spans="1:6" ht="15.75" x14ac:dyDescent="0.25">
      <c r="A31" s="1"/>
      <c r="B31" s="3"/>
      <c r="C31" s="3"/>
      <c r="D31" s="5"/>
    </row>
    <row r="32" spans="1:6" x14ac:dyDescent="0.25">
      <c r="A32" s="2"/>
      <c r="B32" s="3"/>
      <c r="C32" s="3"/>
      <c r="D32" s="4"/>
    </row>
  </sheetData>
  <mergeCells count="5">
    <mergeCell ref="A5:B5"/>
    <mergeCell ref="A6:B6"/>
    <mergeCell ref="A7:B7"/>
    <mergeCell ref="A19:C19"/>
    <mergeCell ref="A28:C28"/>
  </mergeCells>
  <pageMargins left="0.70866141732283472" right="0.70866141732283472" top="0.74803149606299213" bottom="0.74803149606299213" header="0.31496062992125984" footer="0.31496062992125984"/>
  <pageSetup paperSize="9" scale="88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6E9981-7676-4CBB-99A8-2DEDAEB97A5A}">
  <dimension ref="A1:I43"/>
  <sheetViews>
    <sheetView topLeftCell="A12" workbookViewId="0">
      <selection activeCell="B32" sqref="B32"/>
    </sheetView>
  </sheetViews>
  <sheetFormatPr defaultColWidth="9.140625" defaultRowHeight="12.75" x14ac:dyDescent="0.2"/>
  <cols>
    <col min="1" max="1" width="23.7109375" style="50" customWidth="1"/>
    <col min="2" max="2" width="11" style="50" bestFit="1" customWidth="1"/>
    <col min="3" max="3" width="12.42578125" style="50" bestFit="1" customWidth="1"/>
    <col min="4" max="16384" width="9.140625" style="50"/>
  </cols>
  <sheetData>
    <row r="1" spans="1:8" ht="15" x14ac:dyDescent="0.25">
      <c r="A1" s="85" t="s">
        <v>2</v>
      </c>
      <c r="B1" s="85"/>
      <c r="D1" s="84" t="s">
        <v>3</v>
      </c>
      <c r="E1" s="83"/>
      <c r="G1" s="82" t="s">
        <v>5</v>
      </c>
      <c r="H1" s="81"/>
    </row>
    <row r="2" spans="1:8" x14ac:dyDescent="0.2">
      <c r="A2" s="80" t="s">
        <v>0</v>
      </c>
      <c r="B2" s="79">
        <v>78</v>
      </c>
      <c r="C2" s="78" t="s">
        <v>4</v>
      </c>
      <c r="D2" s="78"/>
      <c r="E2" s="78"/>
      <c r="F2" s="78"/>
    </row>
    <row r="4" spans="1:8" x14ac:dyDescent="0.2">
      <c r="A4" s="53" t="s">
        <v>6</v>
      </c>
    </row>
    <row r="17" spans="1:9" x14ac:dyDescent="0.2">
      <c r="A17" s="53" t="s">
        <v>9</v>
      </c>
    </row>
    <row r="18" spans="1:9" x14ac:dyDescent="0.2">
      <c r="A18" s="53"/>
    </row>
    <row r="19" spans="1:9" ht="15.75" x14ac:dyDescent="0.3">
      <c r="A19" s="58" t="s">
        <v>126</v>
      </c>
      <c r="B19" s="77">
        <f>10+$B$2/5</f>
        <v>25.6</v>
      </c>
      <c r="C19" s="76"/>
      <c r="D19" s="76"/>
      <c r="E19" s="76"/>
      <c r="F19" s="75"/>
    </row>
    <row r="20" spans="1:9" ht="20.25" customHeight="1" x14ac:dyDescent="0.3">
      <c r="A20" s="58" t="s">
        <v>49</v>
      </c>
      <c r="B20" s="74" t="s">
        <v>48</v>
      </c>
      <c r="F20" s="72"/>
    </row>
    <row r="21" spans="1:9" ht="15.75" x14ac:dyDescent="0.3">
      <c r="A21" s="58" t="s">
        <v>50</v>
      </c>
      <c r="B21" s="142">
        <v>100</v>
      </c>
      <c r="F21" s="72"/>
    </row>
    <row r="22" spans="1:9" ht="15.75" x14ac:dyDescent="0.3">
      <c r="A22" s="58" t="s">
        <v>51</v>
      </c>
      <c r="B22" s="142">
        <v>350</v>
      </c>
      <c r="F22" s="72"/>
    </row>
    <row r="23" spans="1:9" x14ac:dyDescent="0.2">
      <c r="A23" s="58" t="s">
        <v>52</v>
      </c>
      <c r="B23" s="143">
        <v>3</v>
      </c>
      <c r="F23" s="72"/>
    </row>
    <row r="24" spans="1:9" ht="15.75" x14ac:dyDescent="0.3">
      <c r="A24" s="58" t="s">
        <v>47</v>
      </c>
      <c r="B24" s="73">
        <v>0</v>
      </c>
      <c r="F24" s="72"/>
    </row>
    <row r="25" spans="1:9" ht="15.75" x14ac:dyDescent="0.3">
      <c r="A25" s="58" t="s">
        <v>46</v>
      </c>
      <c r="B25" s="71">
        <f>92.3*10^-3*($B$22-$B$21)+27.88*10^-5/2*($B$22^2-$B$21^2)-15.47*10^-8/3*($B$22^3-$B$21^3)+34.98*10^-12/4*($B$22^4-$B$21^4)</f>
        <v>36.728500989583331</v>
      </c>
      <c r="C25" s="70"/>
      <c r="D25" s="70"/>
      <c r="E25" s="70"/>
      <c r="F25" s="69"/>
    </row>
    <row r="27" spans="1:9" ht="14.25" x14ac:dyDescent="0.2">
      <c r="A27" s="68"/>
      <c r="B27" s="67" t="s">
        <v>45</v>
      </c>
      <c r="C27" s="67" t="s">
        <v>44</v>
      </c>
      <c r="D27" s="63" t="s">
        <v>13</v>
      </c>
      <c r="E27" s="63" t="s">
        <v>43</v>
      </c>
      <c r="I27" s="61" t="s">
        <v>14</v>
      </c>
    </row>
    <row r="28" spans="1:9" x14ac:dyDescent="0.2">
      <c r="A28" s="58" t="s">
        <v>42</v>
      </c>
      <c r="B28" s="66">
        <v>350</v>
      </c>
      <c r="C28" s="66">
        <v>20</v>
      </c>
      <c r="D28" s="64">
        <v>3139</v>
      </c>
      <c r="E28" s="63">
        <v>0.13900000000000001</v>
      </c>
    </row>
    <row r="29" spans="1:9" x14ac:dyDescent="0.2">
      <c r="A29" s="58" t="s">
        <v>41</v>
      </c>
      <c r="B29" s="66" t="s">
        <v>4</v>
      </c>
      <c r="C29" s="65">
        <v>20</v>
      </c>
      <c r="D29" s="64">
        <v>908.6</v>
      </c>
      <c r="E29" s="63" t="s">
        <v>4</v>
      </c>
    </row>
    <row r="31" spans="1:9" x14ac:dyDescent="0.2">
      <c r="A31" s="52" t="s">
        <v>40</v>
      </c>
      <c r="B31" s="56">
        <f>+$B$25*$B$19/($D$28-$D$29)</f>
        <v>0.42156098696795791</v>
      </c>
    </row>
    <row r="32" spans="1:9" x14ac:dyDescent="0.2">
      <c r="A32" s="52" t="s">
        <v>39</v>
      </c>
      <c r="B32" s="62">
        <f>+$B$31*$E$28*1000</f>
        <v>58.596977188546155</v>
      </c>
    </row>
    <row r="33" spans="1:6" x14ac:dyDescent="0.2">
      <c r="A33" s="61"/>
      <c r="B33" s="60"/>
    </row>
    <row r="34" spans="1:6" x14ac:dyDescent="0.2">
      <c r="A34" s="53" t="s">
        <v>11</v>
      </c>
      <c r="B34" s="60"/>
    </row>
    <row r="36" spans="1:6" ht="15.75" x14ac:dyDescent="0.3">
      <c r="A36" s="58" t="s">
        <v>38</v>
      </c>
      <c r="B36" s="59">
        <f>80*((1+$B$2/100))</f>
        <v>142.4</v>
      </c>
    </row>
    <row r="37" spans="1:6" ht="15.75" x14ac:dyDescent="0.3">
      <c r="A37" s="58" t="s">
        <v>37</v>
      </c>
      <c r="B37" s="57">
        <f>0.08206*$B$19*(273.15+$B$21)/($B$23*0.9869)</f>
        <v>264.76496720370181</v>
      </c>
    </row>
    <row r="38" spans="1:6" x14ac:dyDescent="0.2">
      <c r="A38" s="52" t="s">
        <v>1</v>
      </c>
      <c r="B38" s="56">
        <f>+$B$36/$B$37</f>
        <v>0.53783550559557958</v>
      </c>
      <c r="C38" s="55" t="s">
        <v>36</v>
      </c>
      <c r="D38" s="55"/>
      <c r="E38" s="55"/>
      <c r="F38" s="54"/>
    </row>
    <row r="40" spans="1:6" x14ac:dyDescent="0.2">
      <c r="A40" s="53" t="s">
        <v>12</v>
      </c>
    </row>
    <row r="42" spans="1:6" ht="15" x14ac:dyDescent="0.25">
      <c r="A42" s="52" t="s">
        <v>35</v>
      </c>
      <c r="B42" s="51">
        <f>+$B$25*$B$19/$B$36*1000</f>
        <v>6602.8765823970034</v>
      </c>
    </row>
    <row r="43" spans="1:6" x14ac:dyDescent="0.2">
      <c r="C43" s="50" t="s">
        <v>4</v>
      </c>
      <c r="D43" s="50" t="s">
        <v>4</v>
      </c>
    </row>
  </sheetData>
  <pageMargins left="0.55118110236220474" right="0.35433070866141736" top="0.78740157480314965" bottom="0.78740157480314965" header="0.51181102362204722" footer="0.51181102362204722"/>
  <pageSetup paperSize="9" orientation="portrait" r:id="rId1"/>
  <headerFooter alignWithMargins="0"/>
  <drawing r:id="rId2"/>
  <legacyDrawing r:id="rId3"/>
  <oleObjects>
    <mc:AlternateContent xmlns:mc="http://schemas.openxmlformats.org/markup-compatibility/2006">
      <mc:Choice Requires="x14">
        <oleObject progId="Visio.Drawing.11" shapeId="5121" r:id="rId4">
          <objectPr defaultSize="0" autoPict="0" r:id="rId5">
            <anchor moveWithCells="1" sizeWithCells="1">
              <from>
                <xdr:col>0</xdr:col>
                <xdr:colOff>57150</xdr:colOff>
                <xdr:row>4</xdr:row>
                <xdr:rowOff>38100</xdr:rowOff>
              </from>
              <to>
                <xdr:col>7</xdr:col>
                <xdr:colOff>571500</xdr:colOff>
                <xdr:row>14</xdr:row>
                <xdr:rowOff>85725</xdr:rowOff>
              </to>
            </anchor>
          </objectPr>
        </oleObject>
      </mc:Choice>
      <mc:Fallback>
        <oleObject progId="Visio.Drawing.11" shapeId="5121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FAF005-4927-462D-870D-9F19F6DF3C48}">
  <dimension ref="A1:M65"/>
  <sheetViews>
    <sheetView tabSelected="1" topLeftCell="A21" zoomScaleNormal="100" workbookViewId="0">
      <selection activeCell="E35" sqref="E35"/>
    </sheetView>
  </sheetViews>
  <sheetFormatPr defaultColWidth="8.85546875" defaultRowHeight="12.75" x14ac:dyDescent="0.2"/>
  <cols>
    <col min="1" max="1" width="32.5703125" style="87" customWidth="1"/>
    <col min="2" max="2" width="11" style="87" bestFit="1" customWidth="1"/>
    <col min="3" max="3" width="19.7109375" style="87" customWidth="1"/>
    <col min="4" max="4" width="8.85546875" style="87"/>
    <col min="5" max="5" width="15.7109375" style="87" customWidth="1"/>
    <col min="6" max="6" width="13.7109375" style="87" customWidth="1"/>
    <col min="7" max="7" width="8.85546875" style="87"/>
    <col min="8" max="8" width="17.42578125" style="87" customWidth="1"/>
    <col min="9" max="9" width="11.7109375" style="87" customWidth="1"/>
    <col min="10" max="10" width="14.7109375" style="87" bestFit="1" customWidth="1"/>
    <col min="11" max="11" width="10.28515625" style="87" bestFit="1" customWidth="1"/>
    <col min="12" max="12" width="12.85546875" style="87" bestFit="1" customWidth="1"/>
    <col min="13" max="16384" width="8.85546875" style="87"/>
  </cols>
  <sheetData>
    <row r="1" spans="1:13" ht="15" x14ac:dyDescent="0.25">
      <c r="A1" s="86" t="s">
        <v>2</v>
      </c>
      <c r="B1" s="86"/>
      <c r="D1" s="88" t="s">
        <v>3</v>
      </c>
      <c r="E1" s="89"/>
      <c r="F1" s="90" t="s">
        <v>5</v>
      </c>
      <c r="G1" s="91"/>
      <c r="H1" s="92"/>
    </row>
    <row r="2" spans="1:13" x14ac:dyDescent="0.2">
      <c r="A2" s="93" t="s">
        <v>0</v>
      </c>
      <c r="B2" s="94">
        <v>0</v>
      </c>
      <c r="C2" s="95" t="s">
        <v>4</v>
      </c>
      <c r="D2" s="95"/>
      <c r="E2" s="95"/>
      <c r="F2" s="95"/>
    </row>
    <row r="4" spans="1:13" x14ac:dyDescent="0.2">
      <c r="A4" s="96" t="s">
        <v>6</v>
      </c>
    </row>
    <row r="8" spans="1:13" ht="14.25" x14ac:dyDescent="0.25">
      <c r="H8" s="97" t="s">
        <v>88</v>
      </c>
      <c r="I8" s="98">
        <f>10+B2</f>
        <v>10</v>
      </c>
    </row>
    <row r="9" spans="1:13" x14ac:dyDescent="0.2">
      <c r="H9" s="97" t="s">
        <v>89</v>
      </c>
      <c r="I9" s="98">
        <f>(50+0.5*B2)/100</f>
        <v>0.5</v>
      </c>
    </row>
    <row r="11" spans="1:13" x14ac:dyDescent="0.2">
      <c r="H11" s="99"/>
      <c r="I11" s="100" t="s">
        <v>55</v>
      </c>
      <c r="J11" s="100" t="s">
        <v>56</v>
      </c>
      <c r="K11" s="100" t="s">
        <v>57</v>
      </c>
      <c r="L11" s="100" t="s">
        <v>58</v>
      </c>
      <c r="M11" s="101" t="s">
        <v>59</v>
      </c>
    </row>
    <row r="12" spans="1:13" x14ac:dyDescent="0.2">
      <c r="H12" s="100" t="s">
        <v>60</v>
      </c>
      <c r="I12" s="102" t="s">
        <v>61</v>
      </c>
      <c r="J12" s="102">
        <v>4</v>
      </c>
      <c r="K12" s="102">
        <v>2</v>
      </c>
      <c r="L12" s="102">
        <v>0</v>
      </c>
      <c r="M12" s="111">
        <v>3</v>
      </c>
    </row>
    <row r="13" spans="1:13" x14ac:dyDescent="0.2">
      <c r="H13" s="100" t="s">
        <v>62</v>
      </c>
      <c r="I13" s="102" t="s">
        <v>63</v>
      </c>
      <c r="J13" s="102">
        <v>2</v>
      </c>
      <c r="K13" s="102">
        <v>1</v>
      </c>
      <c r="L13" s="102" t="s">
        <v>64</v>
      </c>
      <c r="M13" s="111">
        <v>0</v>
      </c>
    </row>
    <row r="14" spans="1:13" x14ac:dyDescent="0.2">
      <c r="H14" s="100" t="s">
        <v>65</v>
      </c>
      <c r="I14" s="102" t="s">
        <v>66</v>
      </c>
      <c r="J14" s="102">
        <v>4</v>
      </c>
      <c r="K14" s="102">
        <v>1</v>
      </c>
      <c r="L14" s="102" t="s">
        <v>67</v>
      </c>
      <c r="M14" s="111">
        <v>0</v>
      </c>
    </row>
    <row r="16" spans="1:13" x14ac:dyDescent="0.2">
      <c r="A16" s="108" t="s">
        <v>9</v>
      </c>
    </row>
    <row r="17" spans="1:9" ht="14.25" x14ac:dyDescent="0.25">
      <c r="A17" s="87" t="s">
        <v>92</v>
      </c>
      <c r="B17" s="100" t="s">
        <v>90</v>
      </c>
      <c r="C17" s="113">
        <f>483.4/(760*1.2)</f>
        <v>0.53004385964912282</v>
      </c>
      <c r="D17" s="116">
        <f>D19*C17</f>
        <v>10.48810190369541</v>
      </c>
      <c r="E17" s="125" t="s">
        <v>114</v>
      </c>
    </row>
    <row r="18" spans="1:9" ht="14.25" x14ac:dyDescent="0.25">
      <c r="A18" s="87" t="s">
        <v>69</v>
      </c>
      <c r="B18" s="109" t="s">
        <v>91</v>
      </c>
      <c r="C18" s="114">
        <f>1-C17</f>
        <v>0.46995614035087718</v>
      </c>
      <c r="D18" s="116">
        <f>D19*C18</f>
        <v>9.2991321388577841</v>
      </c>
      <c r="E18" s="126" t="s">
        <v>115</v>
      </c>
      <c r="G18" s="115"/>
    </row>
    <row r="19" spans="1:9" ht="14.25" x14ac:dyDescent="0.2">
      <c r="A19" s="96" t="s">
        <v>68</v>
      </c>
      <c r="B19" s="99" t="s">
        <v>69</v>
      </c>
      <c r="C19" s="128" t="s">
        <v>118</v>
      </c>
      <c r="D19" s="116">
        <f>I8*0.93/0.47</f>
        <v>19.787234042553195</v>
      </c>
      <c r="E19" s="116">
        <f>D18</f>
        <v>9.2991321388577841</v>
      </c>
      <c r="F19" s="125" t="s">
        <v>116</v>
      </c>
    </row>
    <row r="20" spans="1:9" ht="14.25" x14ac:dyDescent="0.2">
      <c r="A20" s="96"/>
      <c r="B20" s="99" t="s">
        <v>70</v>
      </c>
      <c r="C20" s="127" t="s">
        <v>119</v>
      </c>
      <c r="D20" s="116">
        <f>(D19*0.53) -I8*0.07</f>
        <v>9.7872340425531945</v>
      </c>
      <c r="E20" s="112">
        <f>I8*0.07</f>
        <v>0.70000000000000007</v>
      </c>
      <c r="F20" s="125" t="s">
        <v>117</v>
      </c>
      <c r="H20" s="137"/>
      <c r="I20" s="138"/>
    </row>
    <row r="21" spans="1:9" x14ac:dyDescent="0.2">
      <c r="A21" s="96" t="s">
        <v>11</v>
      </c>
      <c r="H21" s="137"/>
      <c r="I21" s="115"/>
    </row>
    <row r="22" spans="1:9" x14ac:dyDescent="0.2">
      <c r="A22" s="100" t="s">
        <v>78</v>
      </c>
      <c r="B22" s="98">
        <f>68.74</f>
        <v>68.739999999999995</v>
      </c>
      <c r="H22" s="139"/>
      <c r="I22" s="115"/>
    </row>
    <row r="23" spans="1:9" x14ac:dyDescent="0.2">
      <c r="A23" s="100" t="s">
        <v>77</v>
      </c>
      <c r="B23" s="98">
        <v>28.85</v>
      </c>
      <c r="C23" s="87" t="s">
        <v>4</v>
      </c>
    </row>
    <row r="24" spans="1:9" ht="14.25" x14ac:dyDescent="0.2">
      <c r="A24" s="122" t="s">
        <v>85</v>
      </c>
      <c r="B24" s="121" t="s">
        <v>72</v>
      </c>
      <c r="C24" s="105"/>
      <c r="D24" s="105"/>
      <c r="E24" s="105"/>
      <c r="F24" s="106"/>
    </row>
    <row r="25" spans="1:9" ht="14.25" x14ac:dyDescent="0.2">
      <c r="A25" s="123" t="s">
        <v>86</v>
      </c>
      <c r="B25" s="104" t="s">
        <v>71</v>
      </c>
      <c r="C25" s="105"/>
      <c r="D25" s="105"/>
      <c r="E25" s="105"/>
      <c r="F25" s="106"/>
    </row>
    <row r="26" spans="1:9" ht="14.25" x14ac:dyDescent="0.2">
      <c r="A26" s="123" t="s">
        <v>87</v>
      </c>
      <c r="B26" s="104">
        <f>216.3/1000</f>
        <v>0.21630000000000002</v>
      </c>
    </row>
    <row r="27" spans="1:9" ht="15" x14ac:dyDescent="0.25">
      <c r="A27" s="108" t="s">
        <v>124</v>
      </c>
      <c r="E27" s="148" t="s">
        <v>127</v>
      </c>
    </row>
    <row r="28" spans="1:9" ht="15.75" x14ac:dyDescent="0.2">
      <c r="A28" s="103" t="s">
        <v>53</v>
      </c>
      <c r="B28" s="97">
        <v>60</v>
      </c>
    </row>
    <row r="29" spans="1:9" ht="15.75" x14ac:dyDescent="0.2">
      <c r="A29" s="103" t="s">
        <v>54</v>
      </c>
      <c r="B29" s="97">
        <v>5</v>
      </c>
    </row>
    <row r="30" spans="1:9" ht="15.75" x14ac:dyDescent="0.3">
      <c r="A30" s="99" t="s">
        <v>80</v>
      </c>
      <c r="B30" s="129">
        <f>34.31*10^-3*($B$28-$B$29)+5.469*10^-5/2*($B$28^2-$B$29^2)+0.3661*10^-11/3*($B$28^3-$B$29^3)+-11*10^-12/4*($B$28^4-$B$29^4)</f>
        <v>1.9847730001582082</v>
      </c>
      <c r="F30" s="148"/>
    </row>
    <row r="31" spans="1:9" ht="15.75" x14ac:dyDescent="0.3">
      <c r="A31" s="99" t="s">
        <v>81</v>
      </c>
      <c r="B31" s="130">
        <f>216.3*10^-3*($B$22-$B$29)+B23+137.44*10^-3*($B$28-$B$22)+40.85*10^-5/2*($B$28^2-$B$22^2)-23.92*10^-8/3*($B$28^3-$B$22^3)+57.66*10^-12/4*($B$28^4-$B$22^4)</f>
        <v>41.214457537471013</v>
      </c>
    </row>
    <row r="32" spans="1:9" ht="15.75" x14ac:dyDescent="0.3">
      <c r="A32" s="99" t="s">
        <v>82</v>
      </c>
      <c r="B32" s="110">
        <v>0</v>
      </c>
    </row>
    <row r="33" spans="1:9" ht="15.75" x14ac:dyDescent="0.3">
      <c r="A33" s="99" t="s">
        <v>83</v>
      </c>
      <c r="B33" s="117">
        <f>216.3*10^-3*($B$22-$B$29)+B23+137.44*10^-3*($B$29-$B$22)+40.85*10^-5/2*($B$29^2-$B$22^2)-23.92*10^-8/3*($B$29^3-$B$22^3)+57.66*10^-12/4*($B$29^4-$B$22^4)</f>
        <v>32.942089411413718</v>
      </c>
    </row>
    <row r="34" spans="1:9" ht="15.75" x14ac:dyDescent="0.3">
      <c r="A34" s="99" t="s">
        <v>84</v>
      </c>
      <c r="B34" s="110">
        <v>0</v>
      </c>
    </row>
    <row r="35" spans="1:9" x14ac:dyDescent="0.2">
      <c r="A35" s="110" t="s">
        <v>79</v>
      </c>
      <c r="B35" s="117">
        <f>B33*E20-B30*D18-B31*D17</f>
        <v>-427.65863436464218</v>
      </c>
    </row>
    <row r="36" spans="1:9" x14ac:dyDescent="0.2">
      <c r="A36" s="95"/>
      <c r="B36" s="120"/>
      <c r="C36" s="120"/>
      <c r="D36" s="120"/>
      <c r="E36" s="120"/>
      <c r="F36" s="95"/>
    </row>
    <row r="37" spans="1:9" x14ac:dyDescent="0.2">
      <c r="A37" s="96" t="s">
        <v>108</v>
      </c>
      <c r="B37" s="120"/>
      <c r="C37" s="120"/>
      <c r="D37" s="120"/>
      <c r="E37" s="120"/>
      <c r="F37" s="95"/>
    </row>
    <row r="38" spans="1:9" x14ac:dyDescent="0.2">
      <c r="A38" s="95"/>
      <c r="B38" s="120"/>
      <c r="C38" s="120"/>
      <c r="D38" s="120"/>
      <c r="E38" s="120"/>
      <c r="F38" s="95"/>
      <c r="H38" s="87" t="s">
        <v>4</v>
      </c>
      <c r="I38" s="87" t="s">
        <v>4</v>
      </c>
    </row>
    <row r="39" spans="1:9" x14ac:dyDescent="0.2">
      <c r="A39" s="118" t="s">
        <v>93</v>
      </c>
      <c r="B39" s="116">
        <f>E19*2/1+E20*19/2</f>
        <v>25.24826427771557</v>
      </c>
      <c r="C39" s="95"/>
      <c r="D39" s="95"/>
      <c r="E39" s="95"/>
      <c r="F39" s="95"/>
    </row>
    <row r="40" spans="1:9" ht="14.25" x14ac:dyDescent="0.25">
      <c r="A40" s="124" t="s">
        <v>109</v>
      </c>
      <c r="B40" s="116">
        <f>B39*(1+I9)</f>
        <v>37.872396416573352</v>
      </c>
      <c r="C40" s="140" t="s">
        <v>113</v>
      </c>
      <c r="D40" s="130">
        <f>B40-B39</f>
        <v>12.624132138857782</v>
      </c>
      <c r="E40" s="95"/>
      <c r="F40" s="95"/>
    </row>
    <row r="41" spans="1:9" x14ac:dyDescent="0.2">
      <c r="A41" s="124" t="s">
        <v>94</v>
      </c>
      <c r="B41" s="116">
        <f>B40/0.21</f>
        <v>180.34474484082548</v>
      </c>
      <c r="C41" s="95"/>
      <c r="D41" s="95"/>
      <c r="E41" s="95"/>
      <c r="F41" s="95"/>
    </row>
    <row r="42" spans="1:9" ht="14.25" x14ac:dyDescent="0.2">
      <c r="A42" s="124" t="s">
        <v>110</v>
      </c>
      <c r="B42" s="116">
        <f>B41*0.79</f>
        <v>142.47234842425215</v>
      </c>
      <c r="C42" s="95"/>
      <c r="D42" s="95"/>
      <c r="E42" s="95"/>
      <c r="F42" s="95"/>
    </row>
    <row r="43" spans="1:9" ht="14.25" x14ac:dyDescent="0.2">
      <c r="A43" s="124" t="s">
        <v>111</v>
      </c>
      <c r="B43" s="116">
        <f>E19+E20*6</f>
        <v>13.499132138857785</v>
      </c>
      <c r="C43" s="96" t="s">
        <v>95</v>
      </c>
      <c r="D43" s="95"/>
      <c r="E43" s="95"/>
      <c r="F43" s="95"/>
    </row>
    <row r="44" spans="1:9" ht="14.25" x14ac:dyDescent="0.2">
      <c r="A44" s="124" t="s">
        <v>112</v>
      </c>
      <c r="B44" s="116">
        <f>(E19*4+E20*14)/2</f>
        <v>23.49826427771557</v>
      </c>
      <c r="C44" s="95"/>
      <c r="D44" s="95"/>
      <c r="E44" s="95"/>
      <c r="F44" s="95"/>
    </row>
    <row r="45" spans="1:9" x14ac:dyDescent="0.2">
      <c r="A45" s="96" t="s">
        <v>120</v>
      </c>
      <c r="B45" s="107"/>
      <c r="C45" s="95"/>
      <c r="D45" s="95"/>
      <c r="E45" s="95"/>
      <c r="F45" s="95"/>
    </row>
    <row r="46" spans="1:9" x14ac:dyDescent="0.2">
      <c r="A46" s="95"/>
      <c r="B46" s="95"/>
      <c r="C46" s="95"/>
      <c r="D46" s="95"/>
      <c r="E46" s="95"/>
      <c r="F46" s="95"/>
    </row>
    <row r="47" spans="1:9" x14ac:dyDescent="0.2">
      <c r="A47" s="118" t="s">
        <v>96</v>
      </c>
      <c r="B47" s="119"/>
      <c r="C47" s="95"/>
      <c r="D47" s="95"/>
      <c r="E47" s="95"/>
      <c r="F47" s="95"/>
    </row>
    <row r="48" spans="1:9" x14ac:dyDescent="0.2">
      <c r="A48" s="96" t="s">
        <v>125</v>
      </c>
      <c r="B48" s="95"/>
      <c r="C48" s="95"/>
      <c r="D48" s="95"/>
      <c r="E48" s="95"/>
      <c r="F48" s="95"/>
    </row>
    <row r="49" spans="1:6" x14ac:dyDescent="0.2">
      <c r="A49" s="100" t="s">
        <v>97</v>
      </c>
      <c r="B49" s="132">
        <v>-74.849999999999994</v>
      </c>
      <c r="C49" s="100" t="s">
        <v>105</v>
      </c>
      <c r="D49" s="135">
        <v>-393.5</v>
      </c>
      <c r="E49" s="95"/>
      <c r="F49" s="95"/>
    </row>
    <row r="50" spans="1:6" x14ac:dyDescent="0.2">
      <c r="A50" s="100" t="s">
        <v>121</v>
      </c>
      <c r="B50" s="132">
        <v>-167.2</v>
      </c>
      <c r="C50" s="100" t="s">
        <v>106</v>
      </c>
      <c r="D50" s="135">
        <v>-241.83</v>
      </c>
      <c r="E50" s="95"/>
      <c r="F50" s="95"/>
    </row>
    <row r="51" spans="1:6" x14ac:dyDescent="0.2">
      <c r="A51" s="99" t="s">
        <v>98</v>
      </c>
      <c r="B51" s="132">
        <v>25</v>
      </c>
      <c r="C51" s="95"/>
      <c r="D51" s="95"/>
      <c r="E51" s="95"/>
      <c r="F51" s="95"/>
    </row>
    <row r="52" spans="1:6" ht="15.75" x14ac:dyDescent="0.2">
      <c r="A52" s="103" t="s">
        <v>122</v>
      </c>
      <c r="B52" s="133">
        <v>5</v>
      </c>
      <c r="C52" s="103" t="s">
        <v>123</v>
      </c>
      <c r="D52" s="131">
        <v>200</v>
      </c>
      <c r="E52" s="95"/>
      <c r="F52" s="95"/>
    </row>
    <row r="53" spans="1:6" ht="15.75" x14ac:dyDescent="0.2">
      <c r="A53" s="141" t="s">
        <v>54</v>
      </c>
      <c r="B53" s="134">
        <v>400</v>
      </c>
      <c r="C53" s="87" t="s">
        <v>4</v>
      </c>
      <c r="D53" s="87" t="s">
        <v>4</v>
      </c>
    </row>
    <row r="54" spans="1:6" x14ac:dyDescent="0.2">
      <c r="A54" s="99" t="s">
        <v>73</v>
      </c>
      <c r="B54" s="99" t="s">
        <v>74</v>
      </c>
      <c r="C54" s="99"/>
      <c r="D54" s="99"/>
      <c r="E54" s="99"/>
      <c r="F54" s="99"/>
    </row>
    <row r="55" spans="1:6" x14ac:dyDescent="0.2">
      <c r="A55" s="99" t="s">
        <v>75</v>
      </c>
      <c r="B55" s="99" t="s">
        <v>76</v>
      </c>
      <c r="C55" s="99"/>
      <c r="D55" s="99"/>
      <c r="E55" s="99"/>
      <c r="F55" s="99"/>
    </row>
    <row r="56" spans="1:6" ht="15.75" x14ac:dyDescent="0.3">
      <c r="A56" s="99" t="s">
        <v>80</v>
      </c>
      <c r="B56" s="117">
        <f>B49+34.31*10^-3*($B$52-$B$51)+5.469*10^-5/2*($B$52^2-$B$51^2)+0.3661*10^-11/3*($B$52^3-$B$51^3)+-11*10^-12/4*($B$52^4-$B$51^4)</f>
        <v>-75.55260594641517</v>
      </c>
    </row>
    <row r="57" spans="1:6" ht="15.75" x14ac:dyDescent="0.3">
      <c r="A57" s="99" t="s">
        <v>81</v>
      </c>
      <c r="B57" s="130">
        <f>B50+137.44*10^-3*($B$52-$B$51)+40.85*10^-5/2*($B$52^2-$B$51^2)-23.92*10^-8/3*($B$52^3-$B$51^3)+57.66*10^-12/4*($B$52^4-$B$51^4)</f>
        <v>-170.0701197551833</v>
      </c>
    </row>
    <row r="58" spans="1:6" x14ac:dyDescent="0.2">
      <c r="A58" s="99" t="s">
        <v>99</v>
      </c>
      <c r="B58" s="110">
        <v>5.31</v>
      </c>
      <c r="C58" s="87" t="s">
        <v>100</v>
      </c>
    </row>
    <row r="59" spans="1:6" x14ac:dyDescent="0.2">
      <c r="A59" s="99" t="s">
        <v>101</v>
      </c>
      <c r="B59" s="110">
        <v>5.13</v>
      </c>
      <c r="C59" s="87" t="s">
        <v>100</v>
      </c>
    </row>
    <row r="60" spans="1:6" x14ac:dyDescent="0.2">
      <c r="A60" s="99" t="s">
        <v>102</v>
      </c>
      <c r="B60" s="110">
        <v>11.72</v>
      </c>
      <c r="C60" s="87" t="s">
        <v>100</v>
      </c>
    </row>
    <row r="61" spans="1:6" x14ac:dyDescent="0.2">
      <c r="A61" s="99" t="s">
        <v>103</v>
      </c>
      <c r="B61" s="110">
        <v>11.15</v>
      </c>
      <c r="C61" s="87" t="s">
        <v>100</v>
      </c>
    </row>
    <row r="62" spans="1:6" x14ac:dyDescent="0.2">
      <c r="A62" s="99" t="s">
        <v>104</v>
      </c>
      <c r="B62" s="110">
        <f>D49+16.33</f>
        <v>-377.17</v>
      </c>
      <c r="C62" s="87" t="s">
        <v>100</v>
      </c>
    </row>
    <row r="63" spans="1:6" x14ac:dyDescent="0.2">
      <c r="A63" s="99" t="s">
        <v>107</v>
      </c>
      <c r="B63" s="110">
        <f>D50+13.23</f>
        <v>-228.60000000000002</v>
      </c>
      <c r="C63" s="87" t="s">
        <v>100</v>
      </c>
    </row>
    <row r="65" spans="1:2" x14ac:dyDescent="0.2">
      <c r="A65" s="110" t="s">
        <v>79</v>
      </c>
      <c r="B65" s="136">
        <f>B60*D40+B61*B42+B62*B43+B44*B63-B56*E19-B57*E20-B58*B40-B59*B42</f>
        <v>-8837.0121915299696</v>
      </c>
    </row>
  </sheetData>
  <pageMargins left="0.7" right="0.7" top="0.75" bottom="0.75" header="0.3" footer="0.3"/>
  <pageSetup paperSize="9" orientation="portrait" r:id="rId1"/>
  <drawing r:id="rId2"/>
  <legacyDrawing r:id="rId3"/>
  <oleObjects>
    <mc:AlternateContent xmlns:mc="http://schemas.openxmlformats.org/markup-compatibility/2006">
      <mc:Choice Requires="x14">
        <oleObject progId="Word.Document.12" shapeId="9230" r:id="rId4">
          <objectPr defaultSize="0" r:id="rId5">
            <anchor moveWithCells="1">
              <from>
                <xdr:col>6</xdr:col>
                <xdr:colOff>247650</xdr:colOff>
                <xdr:row>45</xdr:row>
                <xdr:rowOff>104775</xdr:rowOff>
              </from>
              <to>
                <xdr:col>16</xdr:col>
                <xdr:colOff>390525</xdr:colOff>
                <xdr:row>68</xdr:row>
                <xdr:rowOff>28575</xdr:rowOff>
              </to>
            </anchor>
          </objectPr>
        </oleObject>
      </mc:Choice>
      <mc:Fallback>
        <oleObject progId="Word.Document.12" shapeId="9230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3</vt:i4>
      </vt:variant>
      <vt:variant>
        <vt:lpstr>Καθορισμένες περιοχές</vt:lpstr>
      </vt:variant>
      <vt:variant>
        <vt:i4>2</vt:i4>
      </vt:variant>
    </vt:vector>
  </HeadingPairs>
  <TitlesOfParts>
    <vt:vector size="5" baseType="lpstr">
      <vt:lpstr>ΑΣΚΗΣΗ 1_24_25</vt:lpstr>
      <vt:lpstr>ΑΣΚΗΣΗ 2 </vt:lpstr>
      <vt:lpstr>ΑΣΚΗΣΗ 3</vt:lpstr>
      <vt:lpstr>'ΑΣΚΗΣΗ 1_24_25'!Print_Area</vt:lpstr>
      <vt:lpstr>'ΑΣΚΗΣΗ 2 '!Print_Area</vt:lpstr>
    </vt:vector>
  </TitlesOfParts>
  <Company>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ΕΧΜ 2122 Β ΣΕΙΡΑ ΑΣΚΗΣΕΩΝ</dc:title>
  <dc:creator>S.T.-NTUA w</dc:creator>
  <cp:lastModifiedBy>ΕΥΑΓΓΕΛΙΑ ΠΑΥΛΑΤΟΥ</cp:lastModifiedBy>
  <cp:lastPrinted>2024-12-20T13:56:04Z</cp:lastPrinted>
  <dcterms:created xsi:type="dcterms:W3CDTF">2021-12-17T07:46:29Z</dcterms:created>
  <dcterms:modified xsi:type="dcterms:W3CDTF">2025-01-10T17:40:12Z</dcterms:modified>
</cp:coreProperties>
</file>