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marou\Desktop\"/>
    </mc:Choice>
  </mc:AlternateContent>
  <xr:revisionPtr revIDLastSave="0" documentId="13_ncr:1_{CBE801B2-0D4F-4DA1-9FCC-87C34455C3B4}" xr6:coauthVersionLast="47" xr6:coauthVersionMax="47" xr10:uidLastSave="{00000000-0000-0000-0000-000000000000}"/>
  <bookViews>
    <workbookView xWindow="-98" yWindow="-98" windowWidth="24496" windowHeight="15675" xr2:uid="{00000000-000D-0000-FFFF-FFFF00000000}"/>
  </bookViews>
  <sheets>
    <sheet name="m" sheetId="1" r:id="rId1"/>
  </sheets>
  <definedNames>
    <definedName name="a1.">m!$B$7</definedName>
    <definedName name="a2.">m!$B$8</definedName>
    <definedName name="a3.">m!$B$9</definedName>
    <definedName name="aw">m!$B$20</definedName>
    <definedName name="CpA">m!$B$5</definedName>
    <definedName name="CpL">m!$B$4</definedName>
    <definedName name="CpV">m!$B$3</definedName>
    <definedName name="dHo">m!$B$2</definedName>
    <definedName name="H">m!$B$21</definedName>
    <definedName name="k">m!#REF!</definedName>
    <definedName name="m">m!$B$6</definedName>
    <definedName name="P">m!$B$11</definedName>
    <definedName name="Pd">m!$B$24</definedName>
    <definedName name="Pf">m!#REF!</definedName>
    <definedName name="Ps">m!$B$16</definedName>
    <definedName name="Psd">m!$B$22</definedName>
    <definedName name="T">m!$B$12</definedName>
    <definedName name="Tb">m!$B$25</definedName>
    <definedName name="Td">m!$B$23</definedName>
    <definedName name="Tf">m!#REF!</definedName>
    <definedName name="Y">m!$B$13</definedName>
    <definedName name="Y.cv">m!$B$14</definedName>
    <definedName name="YL">m!$B$19</definedName>
    <definedName name="Ys">m!$B$17</definedName>
    <definedName name="YV">m!$B$18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1" l="1"/>
  <c r="B13" i="1"/>
  <c r="E24" i="1" l="1"/>
  <c r="B22" i="1"/>
  <c r="B23" i="1" s="1"/>
  <c r="D24" i="1" s="1"/>
  <c r="E23" i="1"/>
  <c r="D23" i="1"/>
  <c r="D22" i="1"/>
  <c r="D2" i="1"/>
  <c r="B16" i="1" l="1"/>
  <c r="B17" i="1" s="1"/>
  <c r="E22" i="1" l="1"/>
  <c r="B24" i="1"/>
  <c r="B18" i="1" l="1"/>
  <c r="E2" i="1"/>
  <c r="B19" i="1" l="1"/>
  <c r="D19" i="1" s="1"/>
  <c r="D20" i="1"/>
  <c r="B20" i="1"/>
  <c r="D15" i="1" l="1"/>
  <c r="D16" i="1"/>
  <c r="B21" i="1"/>
</calcChain>
</file>

<file path=xl/sharedStrings.xml><?xml version="1.0" encoding="utf-8"?>
<sst xmlns="http://schemas.openxmlformats.org/spreadsheetml/2006/main" count="22" uniqueCount="22">
  <si>
    <t>P</t>
  </si>
  <si>
    <t>Y</t>
  </si>
  <si>
    <t>dHo</t>
  </si>
  <si>
    <t>CpV</t>
  </si>
  <si>
    <t>CpL</t>
  </si>
  <si>
    <t>m</t>
  </si>
  <si>
    <t>a1.</t>
  </si>
  <si>
    <t>a2.</t>
  </si>
  <si>
    <t>a3.</t>
  </si>
  <si>
    <t>T</t>
  </si>
  <si>
    <t>Ps</t>
  </si>
  <si>
    <t>Ys</t>
  </si>
  <si>
    <t>YV</t>
  </si>
  <si>
    <t>YL</t>
  </si>
  <si>
    <t>aw</t>
  </si>
  <si>
    <t>H</t>
  </si>
  <si>
    <t>CpA</t>
  </si>
  <si>
    <t>Td</t>
  </si>
  <si>
    <t>Pd</t>
  </si>
  <si>
    <t>Psd</t>
  </si>
  <si>
    <t>1000 Y</t>
  </si>
  <si>
    <t>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</si>
</sst>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" x14ac:knownFonts="1"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/>
    <xf numFmtId="0" fontId="0" fillId="4" borderId="0" xfId="0" applyFill="1"/>
    <xf numFmtId="2" fontId="0" fillId="3" borderId="0" xfId="0" applyNumberFormat="1" applyFill="1"/>
    <xf numFmtId="1" fontId="0" fillId="3" borderId="0" xfId="0" applyNumberFormat="1" applyFill="1"/>
    <xf numFmtId="164" fontId="0" fillId="2" borderId="0" xfId="0" applyNumberFormat="1" applyFill="1"/>
    <xf numFmtId="0" fontId="0" fillId="5" borderId="0" xfId="0" applyFill="1"/>
    <xf numFmtId="2" fontId="0" fillId="5" borderId="0" xfId="0" applyNumberFormat="1" applyFill="1"/>
    <xf numFmtId="1" fontId="0" fillId="5" borderId="0" xfId="0" applyNumberFormat="1" applyFill="1"/>
    <xf numFmtId="165" fontId="0" fillId="3" borderId="0" xfId="0" applyNumberFormat="1" applyFill="1"/>
    <xf numFmtId="165" fontId="0" fillId="2" borderId="0" xfId="0" applyNumberFormat="1" applyFill="1"/>
    <xf numFmtId="1" fontId="0" fillId="2" borderId="0" xfId="0" applyNumberFormat="1" applyFill="1"/>
    <xf numFmtId="2" fontId="0" fillId="2" borderId="0" xfId="0" applyNumberFormat="1" applyFill="1"/>
    <xf numFmtId="165" fontId="0" fillId="4" borderId="0" xfId="0" applyNumberFormat="1" applyFill="1"/>
    <xf numFmtId="164" fontId="0" fillId="6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m!$D$3:$D$13</c:f>
              <c:numCache>
                <c:formatCode>General</c:formatCode>
                <c:ptCount val="11"/>
                <c:pt idx="0">
                  <c:v>5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75</c:v>
                </c:pt>
                <c:pt idx="8">
                  <c:v>82</c:v>
                </c:pt>
                <c:pt idx="9">
                  <c:v>85</c:v>
                </c:pt>
                <c:pt idx="10" formatCode="0">
                  <c:v>86.7</c:v>
                </c:pt>
              </c:numCache>
            </c:numRef>
          </c:xVal>
          <c:yVal>
            <c:numRef>
              <c:f>m!$E$3:$E$13</c:f>
              <c:numCache>
                <c:formatCode>0.00</c:formatCode>
                <c:ptCount val="11"/>
                <c:pt idx="0">
                  <c:v>5.5191603546331236E-3</c:v>
                </c:pt>
                <c:pt idx="1">
                  <c:v>1.4980418416427822E-2</c:v>
                </c:pt>
                <c:pt idx="2">
                  <c:v>2.7663244580827941E-2</c:v>
                </c:pt>
                <c:pt idx="3">
                  <c:v>4.9581838827674946E-2</c:v>
                </c:pt>
                <c:pt idx="4">
                  <c:v>8.7351818502161616E-2</c:v>
                </c:pt>
                <c:pt idx="5">
                  <c:v>0.15392541637221377</c:v>
                </c:pt>
                <c:pt idx="6">
                  <c:v>0.27906958140942839</c:v>
                </c:pt>
                <c:pt idx="7">
                  <c:v>0.38580731882584202</c:v>
                </c:pt>
                <c:pt idx="8">
                  <c:v>0.64552581215548066</c:v>
                </c:pt>
                <c:pt idx="9">
                  <c:v>0.83586886093644963</c:v>
                </c:pt>
                <c:pt idx="10">
                  <c:v>0.98344622193391917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56-4D19-9B54-F01A60E4D506}"/>
            </c:ext>
          </c:extLst>
        </c:ser>
        <c:ser>
          <c:idx val="0"/>
          <c:order val="1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14960584765613977"/>
                  <c:y val="-5.1483196039216299E-2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56-4D19-9B54-F01A60E4D506}"/>
                </c:ext>
              </c:extLst>
            </c:dLbl>
            <c:dLbl>
              <c:idx val="1"/>
              <c:layout>
                <c:manualLayout>
                  <c:x val="1.3835012558914006E-2"/>
                  <c:y val="5.1536342149060853E-2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356-4D19-9B54-F01A60E4D506}"/>
                </c:ext>
              </c:extLst>
            </c:dLbl>
            <c:dLbl>
              <c:idx val="2"/>
              <c:layout>
                <c:manualLayout>
                  <c:x val="-0.16313989783535124"/>
                  <c:y val="-5.5035593907777514E-2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356-4D19-9B54-F01A60E4D5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m!$D$22:$D$24</c:f>
              <c:numCache>
                <c:formatCode>General</c:formatCode>
                <c:ptCount val="3"/>
                <c:pt idx="0">
                  <c:v>80</c:v>
                </c:pt>
                <c:pt idx="1">
                  <c:v>80</c:v>
                </c:pt>
                <c:pt idx="2" formatCode="0">
                  <c:v>64.500304598341927</c:v>
                </c:pt>
              </c:numCache>
            </c:numRef>
          </c:xVal>
          <c:yVal>
            <c:numRef>
              <c:f>m!$E$22:$E$24</c:f>
              <c:numCache>
                <c:formatCode>0.00</c:formatCode>
                <c:ptCount val="3"/>
                <c:pt idx="0">
                  <c:v>0.5515953531257114</c:v>
                </c:pt>
                <c:pt idx="1">
                  <c:v>0.2</c:v>
                </c:pt>
                <c:pt idx="2" formatCode="General">
                  <c:v>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356-4D19-9B54-F01A60E4D5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4603360"/>
        <c:axId val="554602576"/>
      </c:scatterChart>
      <c:valAx>
        <c:axId val="554603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602576"/>
        <c:crosses val="autoZero"/>
        <c:crossBetween val="midCat"/>
      </c:valAx>
      <c:valAx>
        <c:axId val="55460257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603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D8E-4C45-8198-53785C52850B}"/>
              </c:ext>
            </c:extLst>
          </c:dPt>
          <c:dPt>
            <c:idx val="1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D8E-4C45-8198-53785C52850B}"/>
              </c:ext>
            </c:extLst>
          </c:dPt>
          <c:val>
            <c:numRef>
              <c:f>m!$D$15:$D$16</c:f>
              <c:numCache>
                <c:formatCode>0</c:formatCode>
                <c:ptCount val="2"/>
                <c:pt idx="0">
                  <c:v>51.767730543868531</c:v>
                </c:pt>
                <c:pt idx="1">
                  <c:v>48.232269456131469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8E-4C45-8198-53785C528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4">
        <a:lumMod val="40000"/>
        <a:lumOff val="60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FFFF00"/>
            </a:solidFill>
            <a:ln>
              <a:solidFill>
                <a:schemeClr val="accent1"/>
              </a:solidFill>
            </a:ln>
            <a:effectLst/>
          </c:spPr>
          <c:invertIfNegative val="0"/>
          <c:val>
            <c:numRef>
              <c:f>m!$D$18</c:f>
              <c:numCache>
                <c:formatCode>0.00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D0-45BE-94BA-B1185CF7F32E}"/>
            </c:ext>
          </c:extLst>
        </c:ser>
        <c:ser>
          <c:idx val="2"/>
          <c:order val="1"/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lgConfetti">
                <a:fgClr>
                  <a:schemeClr val="accent1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0FD0-45BE-94BA-B1185CF7F32E}"/>
              </c:ext>
            </c:extLst>
          </c:dPt>
          <c:val>
            <c:numRef>
              <c:f>m!$D$20</c:f>
              <c:numCache>
                <c:formatCode>0.00</c:formatCode>
                <c:ptCount val="1"/>
                <c:pt idx="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D0-45BE-94BA-B1185CF7F32E}"/>
            </c:ext>
          </c:extLst>
        </c:ser>
        <c:ser>
          <c:idx val="1"/>
          <c:order val="2"/>
          <c:spPr>
            <a:solidFill>
              <a:srgbClr val="00B0F0"/>
            </a:solidFill>
            <a:ln>
              <a:solidFill>
                <a:schemeClr val="accent1"/>
              </a:solidFill>
            </a:ln>
            <a:effectLst/>
          </c:spPr>
          <c:invertIfNegative val="0"/>
          <c:val>
            <c:numRef>
              <c:f>m!$D$19</c:f>
              <c:numCache>
                <c:formatCode>0.00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D0-45BE-94BA-B1185CF7F3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56919808"/>
        <c:axId val="556920200"/>
      </c:barChart>
      <c:catAx>
        <c:axId val="556919808"/>
        <c:scaling>
          <c:orientation val="minMax"/>
        </c:scaling>
        <c:delete val="1"/>
        <c:axPos val="b"/>
        <c:majorTickMark val="none"/>
        <c:minorTickMark val="none"/>
        <c:tickLblPos val="nextTo"/>
        <c:crossAx val="556920200"/>
        <c:crosses val="autoZero"/>
        <c:auto val="1"/>
        <c:lblAlgn val="ctr"/>
        <c:lblOffset val="100"/>
        <c:noMultiLvlLbl val="0"/>
      </c:catAx>
      <c:valAx>
        <c:axId val="55692020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91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4">
        <a:lumMod val="40000"/>
        <a:lumOff val="60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croll" dx="31" fmlaLink="T" horiz="1" max="100" page="10" val="80"/>
</file>

<file path=xl/ctrlProps/ctrlProp2.xml><?xml version="1.0" encoding="utf-8"?>
<formControlPr xmlns="http://schemas.microsoft.com/office/spreadsheetml/2009/9/main" objectType="Scroll" dx="31" fmlaLink="$B$14" horiz="1" inc="10" max="1000" page="100" val="20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241299</xdr:colOff>
      <xdr:row>1</xdr:row>
      <xdr:rowOff>25400</xdr:rowOff>
    </xdr:from>
    <xdr:to>
      <xdr:col>14</xdr:col>
      <xdr:colOff>358774</xdr:colOff>
      <xdr:row>28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177800</xdr:colOff>
      <xdr:row>2</xdr:row>
      <xdr:rowOff>88900</xdr:rowOff>
    </xdr:from>
    <xdr:to>
      <xdr:col>10</xdr:col>
      <xdr:colOff>406400</xdr:colOff>
      <xdr:row>8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409575</xdr:colOff>
      <xdr:row>2</xdr:row>
      <xdr:rowOff>88900</xdr:rowOff>
    </xdr:from>
    <xdr:to>
      <xdr:col>8</xdr:col>
      <xdr:colOff>469900</xdr:colOff>
      <xdr:row>19</xdr:row>
      <xdr:rowOff>25400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147638</xdr:colOff>
          <xdr:row>23</xdr:row>
          <xdr:rowOff>114300</xdr:rowOff>
        </xdr:from>
        <xdr:to>
          <xdr:col>13</xdr:col>
          <xdr:colOff>433388</xdr:colOff>
          <xdr:row>25</xdr:row>
          <xdr:rowOff>33338</xdr:rowOff>
        </xdr:to>
        <xdr:sp macro="" textlink="">
          <xdr:nvSpPr>
            <xdr:cNvPr id="1026" name="Scroll Ba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61913</xdr:colOff>
          <xdr:row>21</xdr:row>
          <xdr:rowOff>57150</xdr:rowOff>
        </xdr:from>
        <xdr:to>
          <xdr:col>8</xdr:col>
          <xdr:colOff>309563</xdr:colOff>
          <xdr:row>22</xdr:row>
          <xdr:rowOff>109538</xdr:rowOff>
        </xdr:to>
        <xdr:sp macro="" textlink="">
          <xdr:nvSpPr>
            <xdr:cNvPr id="1027" name="Scroll Bar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15</xdr:col>
      <xdr:colOff>133439</xdr:colOff>
      <xdr:row>1</xdr:row>
      <xdr:rowOff>76200</xdr:rowOff>
    </xdr:from>
    <xdr:to>
      <xdr:col>23</xdr:col>
      <xdr:colOff>12972</xdr:colOff>
      <xdr:row>28</xdr:row>
      <xdr:rowOff>22494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29552" y="209550"/>
          <a:ext cx="3537133" cy="35467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E25"/>
  <sheetViews>
    <sheetView showGridLines="0" tabSelected="1" workbookViewId="0">
      <selection activeCell="W40" sqref="W40"/>
    </sheetView>
  </sheetViews>
  <sheetFormatPr defaultRowHeight="10.5" x14ac:dyDescent="0.35"/>
  <cols>
    <col min="1" max="1" width="9" style="1"/>
    <col min="2" max="2" width="11.36328125" bestFit="1" customWidth="1"/>
    <col min="3" max="3" width="3.26953125" customWidth="1"/>
    <col min="4" max="5" width="8.7265625" customWidth="1"/>
    <col min="6" max="9" width="9.36328125" bestFit="1" customWidth="1"/>
    <col min="10" max="10" width="11.36328125" bestFit="1" customWidth="1"/>
  </cols>
  <sheetData>
    <row r="2" spans="1:5" x14ac:dyDescent="0.35">
      <c r="A2" s="1" t="s">
        <v>2</v>
      </c>
      <c r="B2" s="2">
        <v>2500</v>
      </c>
      <c r="D2" s="7">
        <f>T</f>
        <v>80</v>
      </c>
      <c r="E2" s="8">
        <f>Ys</f>
        <v>0.5515953531257114</v>
      </c>
    </row>
    <row r="3" spans="1:5" x14ac:dyDescent="0.35">
      <c r="A3" s="1" t="s">
        <v>3</v>
      </c>
      <c r="B3" s="2">
        <v>1.87</v>
      </c>
      <c r="D3" s="7">
        <v>5</v>
      </c>
      <c r="E3" s="8">
        <f t="dataTable" ref="E3:E13" dt2D="0" dtr="0" r1="B12"/>
        <v>5.5191603546331236E-3</v>
      </c>
    </row>
    <row r="4" spans="1:5" x14ac:dyDescent="0.35">
      <c r="A4" s="1" t="s">
        <v>4</v>
      </c>
      <c r="B4" s="2">
        <v>4.18</v>
      </c>
      <c r="D4" s="7">
        <v>20</v>
      </c>
      <c r="E4" s="8">
        <v>1.4980418416427822E-2</v>
      </c>
    </row>
    <row r="5" spans="1:5" x14ac:dyDescent="0.35">
      <c r="A5" s="1" t="s">
        <v>16</v>
      </c>
      <c r="B5" s="13">
        <v>1.1000000000000001</v>
      </c>
      <c r="D5" s="7">
        <v>30</v>
      </c>
      <c r="E5" s="8">
        <v>2.7663244580827941E-2</v>
      </c>
    </row>
    <row r="6" spans="1:5" x14ac:dyDescent="0.35">
      <c r="A6" s="1" t="s">
        <v>5</v>
      </c>
      <c r="B6" s="6">
        <v>0.62197999999999998</v>
      </c>
      <c r="D6" s="7">
        <v>40</v>
      </c>
      <c r="E6" s="8">
        <v>4.9581838827674946E-2</v>
      </c>
    </row>
    <row r="7" spans="1:5" x14ac:dyDescent="0.35">
      <c r="A7" s="1" t="s">
        <v>6</v>
      </c>
      <c r="B7" s="11">
        <v>11.931319999999999</v>
      </c>
      <c r="D7" s="7">
        <v>50</v>
      </c>
      <c r="E7" s="8">
        <v>8.7351818502161616E-2</v>
      </c>
    </row>
    <row r="8" spans="1:5" x14ac:dyDescent="0.35">
      <c r="A8" s="1" t="s">
        <v>7</v>
      </c>
      <c r="B8" s="12">
        <v>3985.4389999999999</v>
      </c>
      <c r="D8" s="7">
        <v>60</v>
      </c>
      <c r="E8" s="8">
        <v>0.15392541637221377</v>
      </c>
    </row>
    <row r="9" spans="1:5" x14ac:dyDescent="0.35">
      <c r="A9" s="1" t="s">
        <v>8</v>
      </c>
      <c r="B9" s="12">
        <v>234.15260000000001</v>
      </c>
      <c r="D9" s="7">
        <v>70</v>
      </c>
      <c r="E9" s="8">
        <v>0.27906958140942839</v>
      </c>
    </row>
    <row r="10" spans="1:5" x14ac:dyDescent="0.35">
      <c r="D10" s="7">
        <v>75</v>
      </c>
      <c r="E10" s="8">
        <v>0.38580731882584202</v>
      </c>
    </row>
    <row r="11" spans="1:5" x14ac:dyDescent="0.35">
      <c r="A11" s="1" t="s">
        <v>0</v>
      </c>
      <c r="B11" s="13">
        <v>1</v>
      </c>
      <c r="D11" s="7">
        <v>82</v>
      </c>
      <c r="E11" s="8">
        <v>0.64552581215548066</v>
      </c>
    </row>
    <row r="12" spans="1:5" x14ac:dyDescent="0.35">
      <c r="A12" s="1" t="s">
        <v>9</v>
      </c>
      <c r="B12" s="14">
        <v>80</v>
      </c>
      <c r="D12" s="7">
        <v>85</v>
      </c>
      <c r="E12" s="8">
        <v>0.83586886093644963</v>
      </c>
    </row>
    <row r="13" spans="1:5" x14ac:dyDescent="0.35">
      <c r="A13" s="1" t="s">
        <v>1</v>
      </c>
      <c r="B13" s="15">
        <f>Y.cv/1000</f>
        <v>0.2</v>
      </c>
      <c r="D13" s="9">
        <v>86.7</v>
      </c>
      <c r="E13" s="8">
        <v>0.98344622193391917</v>
      </c>
    </row>
    <row r="14" spans="1:5" x14ac:dyDescent="0.35">
      <c r="A14" s="1" t="s">
        <v>20</v>
      </c>
      <c r="B14" s="3">
        <v>200</v>
      </c>
    </row>
    <row r="15" spans="1:5" x14ac:dyDescent="0.35">
      <c r="D15" s="9">
        <f>aw*100</f>
        <v>51.767730543868531</v>
      </c>
    </row>
    <row r="16" spans="1:5" x14ac:dyDescent="0.35">
      <c r="A16" s="1" t="s">
        <v>10</v>
      </c>
      <c r="B16" s="4">
        <f>EXP(a1.-a2./(a3.+T))</f>
        <v>0.4700127279058709</v>
      </c>
      <c r="D16" s="9">
        <f>100*(1-aw)</f>
        <v>48.232269456131469</v>
      </c>
    </row>
    <row r="17" spans="1:5" x14ac:dyDescent="0.35">
      <c r="A17" s="1" t="s">
        <v>11</v>
      </c>
      <c r="B17" s="4">
        <f>IF(Ps&lt;P,m/(P/Ps-1),Y)</f>
        <v>0.5515953531257114</v>
      </c>
    </row>
    <row r="18" spans="1:5" x14ac:dyDescent="0.35">
      <c r="A18" s="1" t="s">
        <v>12</v>
      </c>
      <c r="B18" s="4">
        <f>MIN(Y,Ys)</f>
        <v>0.2</v>
      </c>
      <c r="D18" s="8">
        <v>1</v>
      </c>
    </row>
    <row r="19" spans="1:5" x14ac:dyDescent="0.35">
      <c r="A19" s="1" t="s">
        <v>13</v>
      </c>
      <c r="B19" s="4">
        <f>Y-YV</f>
        <v>0</v>
      </c>
      <c r="D19" s="8">
        <f>YL</f>
        <v>0</v>
      </c>
    </row>
    <row r="20" spans="1:5" x14ac:dyDescent="0.35">
      <c r="A20" s="1" t="s">
        <v>14</v>
      </c>
      <c r="B20" s="4">
        <f>P/Ps/(m/YV+1)</f>
        <v>0.51767730543868529</v>
      </c>
      <c r="D20" s="8">
        <f>YV</f>
        <v>0.2</v>
      </c>
    </row>
    <row r="21" spans="1:5" x14ac:dyDescent="0.35">
      <c r="A21" s="1" t="s">
        <v>15</v>
      </c>
      <c r="B21" s="5">
        <f>CpA*T+YV*(dHo+CpV*T)+YL*CpL*T</f>
        <v>617.91999999999996</v>
      </c>
    </row>
    <row r="22" spans="1:5" x14ac:dyDescent="0.35">
      <c r="A22" s="1" t="s">
        <v>19</v>
      </c>
      <c r="B22" s="4">
        <f>P/(m/Y+1)</f>
        <v>0.2433149225041972</v>
      </c>
      <c r="D22" s="7">
        <f>T</f>
        <v>80</v>
      </c>
      <c r="E22" s="8">
        <f>Ys</f>
        <v>0.5515953531257114</v>
      </c>
    </row>
    <row r="23" spans="1:5" x14ac:dyDescent="0.35">
      <c r="A23" s="1" t="s">
        <v>17</v>
      </c>
      <c r="B23" s="10">
        <f>a2./(a1.-LN(Psd))-a3.</f>
        <v>64.500304598341927</v>
      </c>
      <c r="D23" s="7">
        <f>T</f>
        <v>80</v>
      </c>
      <c r="E23" s="8">
        <f>Y</f>
        <v>0.2</v>
      </c>
    </row>
    <row r="24" spans="1:5" x14ac:dyDescent="0.35">
      <c r="A24" s="1" t="s">
        <v>18</v>
      </c>
      <c r="B24" s="4">
        <f>Ps*(m/Y+1)</f>
        <v>1.9317053104203386</v>
      </c>
      <c r="D24" s="9">
        <f>Td</f>
        <v>64.500304598341927</v>
      </c>
      <c r="E24" s="7">
        <f>Y</f>
        <v>0.2</v>
      </c>
    </row>
    <row r="25" spans="1:5" x14ac:dyDescent="0.35">
      <c r="A25" s="1" t="s">
        <v>21</v>
      </c>
      <c r="B25" s="10">
        <f>a2./(a1.-LN(P))-a3.</f>
        <v>99.879091380333421</v>
      </c>
    </row>
  </sheetData>
  <pageMargins left="0.7" right="0.7" top="0.75" bottom="0.75" header="0.3" footer="0.3"/>
  <pageSetup paperSize="9" scale="8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Scroll Bar 2">
              <controlPr defaultSize="0" autoPict="0">
                <anchor moveWithCells="1">
                  <from>
                    <xdr:col>11</xdr:col>
                    <xdr:colOff>147638</xdr:colOff>
                    <xdr:row>23</xdr:row>
                    <xdr:rowOff>114300</xdr:rowOff>
                  </from>
                  <to>
                    <xdr:col>13</xdr:col>
                    <xdr:colOff>433388</xdr:colOff>
                    <xdr:row>25</xdr:row>
                    <xdr:rowOff>33338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Scroll Bar 3">
              <controlPr defaultSize="0" autoPict="0">
                <anchor moveWithCells="1">
                  <from>
                    <xdr:col>6</xdr:col>
                    <xdr:colOff>61913</xdr:colOff>
                    <xdr:row>21</xdr:row>
                    <xdr:rowOff>57150</xdr:rowOff>
                  </from>
                  <to>
                    <xdr:col>8</xdr:col>
                    <xdr:colOff>309563</xdr:colOff>
                    <xdr:row>22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22</vt:i4>
      </vt:variant>
    </vt:vector>
  </HeadingPairs>
  <TitlesOfParts>
    <vt:vector size="23" baseType="lpstr">
      <vt:lpstr>m</vt:lpstr>
      <vt:lpstr>a1.</vt:lpstr>
      <vt:lpstr>a2.</vt:lpstr>
      <vt:lpstr>a3.</vt:lpstr>
      <vt:lpstr>aw</vt:lpstr>
      <vt:lpstr>CpA</vt:lpstr>
      <vt:lpstr>CpL</vt:lpstr>
      <vt:lpstr>CpV</vt:lpstr>
      <vt:lpstr>dHo</vt:lpstr>
      <vt:lpstr>H</vt:lpstr>
      <vt:lpstr>m</vt:lpstr>
      <vt:lpstr>P</vt:lpstr>
      <vt:lpstr>Pd</vt:lpstr>
      <vt:lpstr>Ps</vt:lpstr>
      <vt:lpstr>Psd</vt:lpstr>
      <vt:lpstr>T</vt:lpstr>
      <vt:lpstr>Tb</vt:lpstr>
      <vt:lpstr>Td</vt:lpstr>
      <vt:lpstr>Y</vt:lpstr>
      <vt:lpstr>Y.cv</vt:lpstr>
      <vt:lpstr>YL</vt:lpstr>
      <vt:lpstr>Ys</vt:lpstr>
      <vt:lpstr>YV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Zacharias Maroulis</dc:creator>
  <cp:lastModifiedBy>Maroulis</cp:lastModifiedBy>
  <cp:lastPrinted>2022-12-07T14:41:13Z</cp:lastPrinted>
  <dcterms:created xsi:type="dcterms:W3CDTF">2016-12-02T10:25:45Z</dcterms:created>
  <dcterms:modified xsi:type="dcterms:W3CDTF">2022-12-07T14:56:03Z</dcterms:modified>
</cp:coreProperties>
</file>